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Denne_projektmappe" hidePivotFieldList="1" defaultThemeVersion="166925"/>
  <mc:AlternateContent xmlns:mc="http://schemas.openxmlformats.org/markup-compatibility/2006">
    <mc:Choice Requires="x15">
      <x15ac:absPath xmlns:x15ac="http://schemas.microsoft.com/office/spreadsheetml/2010/11/ac" url="C:\Users\Assistent\Downloads\"/>
    </mc:Choice>
  </mc:AlternateContent>
  <xr:revisionPtr revIDLastSave="0" documentId="8_{19148B29-A74F-4440-8E00-69E421A0B7B7}" xr6:coauthVersionLast="45" xr6:coauthVersionMax="45" xr10:uidLastSave="{00000000-0000-0000-0000-000000000000}"/>
  <bookViews>
    <workbookView xWindow="-120" yWindow="-120" windowWidth="29040" windowHeight="15840" xr2:uid="{7167E677-EC2E-4DEB-8126-7B49AA0057F8}"/>
  </bookViews>
  <sheets>
    <sheet name="Virksomhedsoplysninger" sheetId="3" r:id="rId1"/>
    <sheet name="Kollektiv ulykke" sheetId="2" r:id="rId2"/>
    <sheet name="Ark1" sheetId="5" state="hidden" r:id="rId3"/>
    <sheet name="Risikogrupper" sheetId="1" state="hidden" r:id="rId4"/>
    <sheet name="TIlbud" sheetId="4" r:id="rId5"/>
  </sheets>
  <definedNames>
    <definedName name="spørgeskema1">#REF!</definedName>
    <definedName name="spørgeskema2">#REF!</definedName>
    <definedName name="_xlnm.Print_Area" localSheetId="1">'Kollektiv ulykke'!$A$1:$V$94</definedName>
    <definedName name="_xlnm.Print_Area" localSheetId="4">TIlbud!$A$1:$I$107</definedName>
    <definedName name="Z_997F8098_7ACF_4DFD_B9CD_34B3B33A93E9_.wvu.Rows" localSheetId="0" hidden="1">Virksomhedsoplysninger!$19:$20</definedName>
  </definedNames>
  <calcPr calcId="191029"/>
  <pivotCaches>
    <pivotCache cacheId="0" r:id="rId6"/>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8" i="1" l="1"/>
  <c r="N38" i="1" s="1"/>
  <c r="P17" i="1"/>
  <c r="P18" i="1"/>
  <c r="P19" i="1"/>
  <c r="P20" i="1"/>
  <c r="P21" i="1"/>
  <c r="P22" i="1"/>
  <c r="P23" i="1"/>
  <c r="P24" i="1"/>
  <c r="P25" i="1"/>
  <c r="P26" i="1"/>
  <c r="P27" i="1"/>
  <c r="P28" i="1"/>
  <c r="P29" i="1"/>
  <c r="P30" i="1"/>
  <c r="P31" i="1"/>
  <c r="P32" i="1"/>
  <c r="P33" i="1"/>
  <c r="P34" i="1"/>
  <c r="P35" i="1"/>
  <c r="P16" i="1"/>
  <c r="O17" i="1"/>
  <c r="O18" i="1"/>
  <c r="O19" i="1"/>
  <c r="O20" i="1"/>
  <c r="O21" i="1"/>
  <c r="O22" i="1"/>
  <c r="O23" i="1"/>
  <c r="O24" i="1"/>
  <c r="O25" i="1"/>
  <c r="O26" i="1"/>
  <c r="O27" i="1"/>
  <c r="O28" i="1"/>
  <c r="O29" i="1"/>
  <c r="O30" i="1"/>
  <c r="O31" i="1"/>
  <c r="O32" i="1"/>
  <c r="O33" i="1"/>
  <c r="O34" i="1"/>
  <c r="O35" i="1"/>
  <c r="O16" i="1"/>
  <c r="N17" i="1"/>
  <c r="N18" i="1"/>
  <c r="N19" i="1"/>
  <c r="N20" i="1"/>
  <c r="N21" i="1"/>
  <c r="N22" i="1"/>
  <c r="N23" i="1"/>
  <c r="N24" i="1"/>
  <c r="N25" i="1"/>
  <c r="N26" i="1"/>
  <c r="N27" i="1"/>
  <c r="N28" i="1"/>
  <c r="N29" i="1"/>
  <c r="N30" i="1"/>
  <c r="N31" i="1"/>
  <c r="N32" i="1"/>
  <c r="N33" i="1"/>
  <c r="N34" i="1"/>
  <c r="N35" i="1"/>
  <c r="N16" i="1"/>
  <c r="K17" i="1"/>
  <c r="K18" i="1"/>
  <c r="K19" i="1"/>
  <c r="K20" i="1"/>
  <c r="K21" i="1"/>
  <c r="K22" i="1"/>
  <c r="K23" i="1"/>
  <c r="K24" i="1"/>
  <c r="K25" i="1"/>
  <c r="K26" i="1"/>
  <c r="K27" i="1"/>
  <c r="K28" i="1"/>
  <c r="K29" i="1"/>
  <c r="K30" i="1"/>
  <c r="K31" i="1"/>
  <c r="K32" i="1"/>
  <c r="K33" i="1"/>
  <c r="K34" i="1"/>
  <c r="K35" i="1"/>
  <c r="K16" i="1"/>
  <c r="J17" i="1"/>
  <c r="J18" i="1"/>
  <c r="J19" i="1"/>
  <c r="J20" i="1"/>
  <c r="J21" i="1"/>
  <c r="J22" i="1"/>
  <c r="J23" i="1"/>
  <c r="J24" i="1"/>
  <c r="J25" i="1"/>
  <c r="J26" i="1"/>
  <c r="J27" i="1"/>
  <c r="J28" i="1"/>
  <c r="J29" i="1"/>
  <c r="J30" i="1"/>
  <c r="J31" i="1"/>
  <c r="J32" i="1"/>
  <c r="J33" i="1"/>
  <c r="J34" i="1"/>
  <c r="J35" i="1"/>
  <c r="J16" i="1"/>
  <c r="I17" i="1"/>
  <c r="I18" i="1"/>
  <c r="I19" i="1"/>
  <c r="I20" i="1"/>
  <c r="I21" i="1"/>
  <c r="I22" i="1"/>
  <c r="I23" i="1"/>
  <c r="I24" i="1"/>
  <c r="I25" i="1"/>
  <c r="I26" i="1"/>
  <c r="I27" i="1"/>
  <c r="I28" i="1"/>
  <c r="I29" i="1"/>
  <c r="I30" i="1"/>
  <c r="I31" i="1"/>
  <c r="I32" i="1"/>
  <c r="I33" i="1"/>
  <c r="I34" i="1"/>
  <c r="I35" i="1"/>
  <c r="I16" i="1"/>
  <c r="F20" i="2"/>
  <c r="F21" i="2" l="1"/>
  <c r="D9" i="2" l="1"/>
  <c r="D9" i="4" s="1"/>
  <c r="D8" i="2"/>
  <c r="D8" i="4" s="1"/>
  <c r="D7" i="2"/>
  <c r="D7" i="4" s="1"/>
  <c r="I56" i="4" l="1"/>
  <c r="I53" i="4"/>
  <c r="I45" i="4"/>
  <c r="I38" i="4"/>
  <c r="A95" i="4" l="1"/>
  <c r="I74" i="4"/>
  <c r="I71" i="4"/>
  <c r="I68" i="4"/>
  <c r="I65" i="4"/>
  <c r="I64" i="4"/>
  <c r="I63" i="4"/>
  <c r="I27" i="4"/>
  <c r="A78" i="4" s="1"/>
  <c r="I25" i="4"/>
  <c r="G22" i="4"/>
  <c r="G21" i="4"/>
  <c r="I17" i="4"/>
  <c r="A16" i="4"/>
  <c r="I15" i="4"/>
  <c r="A15" i="4"/>
  <c r="I14" i="4"/>
  <c r="A14" i="4"/>
  <c r="I13" i="4"/>
  <c r="A13" i="4"/>
  <c r="D6" i="4"/>
  <c r="D5" i="4"/>
  <c r="D4" i="4"/>
  <c r="V38" i="1"/>
  <c r="X38" i="1" s="1"/>
  <c r="Q38" i="1"/>
  <c r="G38" i="1"/>
  <c r="V37" i="1"/>
  <c r="Q37" i="1"/>
  <c r="L37" i="1"/>
  <c r="N37" i="1" s="1"/>
  <c r="G37" i="1"/>
  <c r="I37" i="1" s="1"/>
  <c r="Z35" i="1"/>
  <c r="Y35" i="1"/>
  <c r="X35" i="1"/>
  <c r="U35" i="1"/>
  <c r="T35" i="1"/>
  <c r="S35" i="1"/>
  <c r="Z34" i="1"/>
  <c r="Y34" i="1"/>
  <c r="X34" i="1"/>
  <c r="U34" i="1"/>
  <c r="T34" i="1"/>
  <c r="S34" i="1"/>
  <c r="Z33" i="1"/>
  <c r="Y33" i="1"/>
  <c r="X33" i="1"/>
  <c r="U33" i="1"/>
  <c r="T33" i="1"/>
  <c r="S33" i="1"/>
  <c r="Z32" i="1"/>
  <c r="Y32" i="1"/>
  <c r="X32" i="1"/>
  <c r="U32" i="1"/>
  <c r="T32" i="1"/>
  <c r="S32" i="1"/>
  <c r="Z31" i="1"/>
  <c r="Y31" i="1"/>
  <c r="X31" i="1"/>
  <c r="U31" i="1"/>
  <c r="T31" i="1"/>
  <c r="S31" i="1"/>
  <c r="Z30" i="1"/>
  <c r="Y30" i="1"/>
  <c r="X30" i="1"/>
  <c r="U30" i="1"/>
  <c r="T30" i="1"/>
  <c r="S30" i="1"/>
  <c r="Z29" i="1"/>
  <c r="Y29" i="1"/>
  <c r="X29" i="1"/>
  <c r="U29" i="1"/>
  <c r="T29" i="1"/>
  <c r="S29" i="1"/>
  <c r="Z28" i="1"/>
  <c r="Y28" i="1"/>
  <c r="X28" i="1"/>
  <c r="U28" i="1"/>
  <c r="T28" i="1"/>
  <c r="S28" i="1"/>
  <c r="Z27" i="1"/>
  <c r="Y27" i="1"/>
  <c r="X27" i="1"/>
  <c r="U27" i="1"/>
  <c r="T27" i="1"/>
  <c r="S27" i="1"/>
  <c r="Z26" i="1"/>
  <c r="Y26" i="1"/>
  <c r="X26" i="1"/>
  <c r="U26" i="1"/>
  <c r="T26" i="1"/>
  <c r="S26" i="1"/>
  <c r="Z25" i="1"/>
  <c r="Y25" i="1"/>
  <c r="X25" i="1"/>
  <c r="U25" i="1"/>
  <c r="T25" i="1"/>
  <c r="S25" i="1"/>
  <c r="Z24" i="1"/>
  <c r="Y24" i="1"/>
  <c r="X24" i="1"/>
  <c r="U24" i="1"/>
  <c r="T24" i="1"/>
  <c r="S24" i="1"/>
  <c r="Z23" i="1"/>
  <c r="Y23" i="1"/>
  <c r="X23" i="1"/>
  <c r="U23" i="1"/>
  <c r="T23" i="1"/>
  <c r="S23" i="1"/>
  <c r="Z22" i="1"/>
  <c r="Y22" i="1"/>
  <c r="X22" i="1"/>
  <c r="U22" i="1"/>
  <c r="T22" i="1"/>
  <c r="S22" i="1"/>
  <c r="Z21" i="1"/>
  <c r="Y21" i="1"/>
  <c r="X21" i="1"/>
  <c r="U21" i="1"/>
  <c r="T21" i="1"/>
  <c r="S21" i="1"/>
  <c r="Z20" i="1"/>
  <c r="M20" i="2" s="1"/>
  <c r="N20" i="2" s="1"/>
  <c r="Y20" i="1"/>
  <c r="X20" i="1"/>
  <c r="U20" i="1"/>
  <c r="M19" i="2" s="1"/>
  <c r="N19" i="2" s="1"/>
  <c r="T20" i="1"/>
  <c r="H22" i="2" s="1"/>
  <c r="H23" i="2" s="1"/>
  <c r="S20" i="1"/>
  <c r="H20" i="2" s="1"/>
  <c r="H21" i="2" s="1"/>
  <c r="G22" i="2"/>
  <c r="G23" i="2" s="1"/>
  <c r="F22" i="2"/>
  <c r="F23" i="2" s="1"/>
  <c r="Z19" i="1"/>
  <c r="Y19" i="1"/>
  <c r="X19" i="1"/>
  <c r="U19" i="1"/>
  <c r="T19" i="1"/>
  <c r="S19" i="1"/>
  <c r="Z18" i="1"/>
  <c r="Y18" i="1"/>
  <c r="X18" i="1"/>
  <c r="U18" i="1"/>
  <c r="T18" i="1"/>
  <c r="S18" i="1"/>
  <c r="Z17" i="1"/>
  <c r="Y17" i="1"/>
  <c r="X17" i="1"/>
  <c r="U17" i="1"/>
  <c r="T17" i="1"/>
  <c r="S17" i="1"/>
  <c r="Z16" i="1"/>
  <c r="Y16" i="1"/>
  <c r="X16" i="1"/>
  <c r="U16" i="1"/>
  <c r="T16" i="1"/>
  <c r="S16" i="1"/>
  <c r="K3" i="1"/>
  <c r="K2" i="1" s="1"/>
  <c r="H30" i="2"/>
  <c r="H29" i="2"/>
  <c r="H28" i="2"/>
  <c r="H27" i="2"/>
  <c r="D24" i="2"/>
  <c r="E23" i="2" s="1"/>
  <c r="I22" i="2"/>
  <c r="I23" i="2" s="1"/>
  <c r="I20" i="2"/>
  <c r="I21" i="2" s="1"/>
  <c r="G20" i="2"/>
  <c r="G21" i="2" s="1"/>
  <c r="M18" i="2"/>
  <c r="N18" i="2" s="1"/>
  <c r="M17" i="2"/>
  <c r="N17" i="2" s="1"/>
  <c r="L13" i="2"/>
  <c r="D6" i="2"/>
  <c r="D5" i="2"/>
  <c r="D4" i="2"/>
  <c r="C3" i="3"/>
  <c r="D3" i="2" s="1"/>
  <c r="X41" i="1" l="1"/>
  <c r="S37" i="1"/>
  <c r="X37" i="1"/>
  <c r="I11" i="4"/>
  <c r="F30" i="2"/>
  <c r="F28" i="2"/>
  <c r="F29" i="2"/>
  <c r="I38" i="1"/>
  <c r="I41" i="1" s="1"/>
  <c r="I2" i="1" s="1"/>
  <c r="N41" i="1"/>
  <c r="I3" i="1" s="1"/>
  <c r="E24" i="2"/>
  <c r="S38" i="1"/>
  <c r="S41" i="1" s="1"/>
  <c r="I4" i="1" s="1"/>
  <c r="H24" i="2"/>
  <c r="X39" i="1"/>
  <c r="I5" i="1" s="1"/>
  <c r="I24" i="2"/>
  <c r="N39" i="1"/>
  <c r="F24" i="2"/>
  <c r="N21" i="2"/>
  <c r="G24" i="2"/>
  <c r="F27" i="2"/>
  <c r="H31" i="2"/>
  <c r="D3" i="4"/>
  <c r="I39" i="1" l="1"/>
  <c r="I6" i="1"/>
  <c r="S39" i="1"/>
  <c r="J24" i="2"/>
  <c r="K24" i="2" s="1"/>
  <c r="G27" i="2" s="1"/>
  <c r="G28" i="2" s="1"/>
  <c r="G29" i="2" s="1"/>
  <c r="G30" i="2" s="1"/>
  <c r="G34" i="2" s="1"/>
  <c r="H35" i="2" s="1"/>
  <c r="I29" i="4" s="1"/>
</calcChain>
</file>

<file path=xl/sharedStrings.xml><?xml version="1.0" encoding="utf-8"?>
<sst xmlns="http://schemas.openxmlformats.org/spreadsheetml/2006/main" count="160" uniqueCount="103">
  <si>
    <t>Risikogrupper</t>
  </si>
  <si>
    <t>Præmier</t>
  </si>
  <si>
    <t>Dødsfald</t>
  </si>
  <si>
    <t>invaliditet</t>
  </si>
  <si>
    <t>Dobbelterstatning</t>
  </si>
  <si>
    <t>Tandskade</t>
  </si>
  <si>
    <t>Briller og kontaktlinser</t>
  </si>
  <si>
    <t>Tilbudsdato</t>
  </si>
  <si>
    <t>Firmanavn</t>
  </si>
  <si>
    <t>Adresse</t>
  </si>
  <si>
    <t>Postnr. og by</t>
  </si>
  <si>
    <t>Tlf.</t>
  </si>
  <si>
    <t>Email (kontaktperson)</t>
  </si>
  <si>
    <t>CVR. nr.</t>
  </si>
  <si>
    <t>Grunddækning</t>
  </si>
  <si>
    <t>Vælg sum</t>
  </si>
  <si>
    <t>Ja</t>
  </si>
  <si>
    <t>Nej</t>
  </si>
  <si>
    <t>Tilvalgsdækninger</t>
  </si>
  <si>
    <t>Kat 1.</t>
  </si>
  <si>
    <t>Kat 2.</t>
  </si>
  <si>
    <t>Kat 3.</t>
  </si>
  <si>
    <t>Kat 4.</t>
  </si>
  <si>
    <t>Sum</t>
  </si>
  <si>
    <t>Samlet præmie:</t>
  </si>
  <si>
    <t>Dækning</t>
  </si>
  <si>
    <t>Heltid</t>
  </si>
  <si>
    <t>Kun arbejdstid</t>
  </si>
  <si>
    <t>Virksomhedsoplysninger</t>
  </si>
  <si>
    <t>Dato</t>
  </si>
  <si>
    <t>CVR.Nr.</t>
  </si>
  <si>
    <t xml:space="preserve"> </t>
  </si>
  <si>
    <t>Mail</t>
  </si>
  <si>
    <t>Bemærkninger på tilbuddet</t>
  </si>
  <si>
    <t>Bemærkninger der ikke skal på tilbuddet</t>
  </si>
  <si>
    <t>Opsigelse af nuværende forsikring</t>
  </si>
  <si>
    <t>Skal Din Forsikringsagent opsige nuværende forsikringer?</t>
  </si>
  <si>
    <t>Nuværende selskab</t>
  </si>
  <si>
    <t>Hovedforfald</t>
  </si>
  <si>
    <t>Evt. bemærkninger</t>
  </si>
  <si>
    <t>Accept af tilbud:</t>
  </si>
  <si>
    <t>Undertegnede bekræfter hermed at overstående informationer er korrekte. Forsikringstager forpligter sig til at informere om væsentlige ændringer. Forsikringen er en del af en rammeordning og træder i kraft når selskabet på baggrund af overstående risikooplysninger har foretaget den endelige risikovurdering og antaget denne.</t>
  </si>
  <si>
    <t>Ikraft dato:</t>
  </si>
  <si>
    <t>Dato og underskrift</t>
  </si>
  <si>
    <t>Personer</t>
  </si>
  <si>
    <t>Kollektiv ulykke</t>
  </si>
  <si>
    <t>Tilbud - Kollektiv ulykke</t>
  </si>
  <si>
    <t>Dødsfald sum</t>
  </si>
  <si>
    <t>Police nr.</t>
  </si>
  <si>
    <t>Konsulent, butik, frisør, SOSU, tandlæge, læge, o.lign.</t>
  </si>
  <si>
    <t>Mekaniker, køkken ass., elektriker, murer, tømrer, VVS, maskin arb., kok, o.lign.</t>
  </si>
  <si>
    <t>Kontor, praktikant, revisor, advokat, o.lign.</t>
  </si>
  <si>
    <t>Brolægger, fisker, vicevært, tagdækker, fabriksarbejder, vagt, o.lign.</t>
  </si>
  <si>
    <t>Brandmand, stilladsmedarbejder, vinduespudser, vindmøllemontør, savværk, o.lign.</t>
  </si>
  <si>
    <t>Behandlingsudgifter</t>
  </si>
  <si>
    <t>Tyggeskade</t>
  </si>
  <si>
    <t>Antal</t>
  </si>
  <si>
    <t>Om forsikringen</t>
  </si>
  <si>
    <t>Risikospørgsmål</t>
  </si>
  <si>
    <t>Hvis Ja - Hvor mange skader har der været?</t>
  </si>
  <si>
    <t>Hvis Ja - Hvor meget er der udbetalt i erstatning i de sidste 3 år?</t>
  </si>
  <si>
    <t>Er virksomhedens ansatte beskæftiget inden for følgende områder:</t>
  </si>
  <si>
    <t>Offshore, pilot, flypersonale, professionelsport, militær, politi, hvemmeværnet etc.</t>
  </si>
  <si>
    <t>Har nogen forsikringsgiver nægtet at give tilbud, opsagt eller afvist at forny en</t>
  </si>
  <si>
    <t>Er forsikringsssøgende, vidende om nogen igangværende ulykke skader som ikke er blevet anmeldt?</t>
  </si>
  <si>
    <t>kollektiv ulykkesforsikring for virksomheden/koncernen?</t>
  </si>
  <si>
    <t>Er virksomhedens ansatte beskæftiget inden for følgende områder?:</t>
  </si>
  <si>
    <t>Risikooplysninger</t>
  </si>
  <si>
    <t>Offshore, pilot, flypersonale, professionelsport, militær, politi, hvemmeværnet etc.?</t>
  </si>
  <si>
    <t>1. Kontor, Praktikant, Revisor, Advokat o.lign.</t>
  </si>
  <si>
    <t>3. Mekaniker, køkken ass, Elektriker, Murer, Tømrer, VVS, maskin arb., kok o.lign.</t>
  </si>
  <si>
    <t xml:space="preserve">4. Brolægger, Fisker, Vicevært, Tagdækker, fabriksarbejder, Vagt 
Brandmand, Stilladsmedarbejder, Vinduespudser, Vindmøllemontør, savværk o.lign.
</t>
  </si>
  <si>
    <t>Invaliditet fra 5% mén</t>
  </si>
  <si>
    <t>Dobbelterstatning fra 30% mén</t>
  </si>
  <si>
    <t>Ved tyggeskade forstås en tandskade, forårsaget af en uventet fremmed hård genstand i fødevarer.</t>
  </si>
  <si>
    <t>Sum: efter regning</t>
  </si>
  <si>
    <t>I det omfang forsikrede ikke har ret til godtgørelse af udgifterne fra anden side, eksempelvis den offentlige sygesikring, sygeforsikring eller arbejdsskadeforsikring, dækkes rimelige og nødvendige udgifter til tandbehandling af en tandskade, der er en direkte følge af et ulykkestilfælde. Dækningen omfatter også proteser, der beskadiges i de naturlige tænders sted, når ulykkestilfældet i øvrigt har medført legemsbeskadigelse, der er dokumenteret ved lægeattest.</t>
  </si>
  <si>
    <t>Sum: Efter regning</t>
  </si>
  <si>
    <t>I det omfang, forsikrede ikke har ret til godtgørelse fra anden side, dækkes skade på briller eller kontaktlinser, der sker som følge af et ulykkestilfælde, der medfører legemsbeskadigelse. Det er en forudsætning for dækningen af briller, at de var placeret på forsikredes næse på skadetidspunktet. Ligeledes er det en forudsætning for dækning af kontaktlinser, at disse var placeret på forsikredes øjne på skadetidspunktet.</t>
  </si>
  <si>
    <t>Sum: 10.000 kr.</t>
  </si>
  <si>
    <t>I det omfang forsikrede ikke har ret til godtgørelse af udgifterne fra anden side, fx den offentlige sygesikring, sygeforsikring eller arbejdsskadeforsikring dækkes rimelige og nødvendige udgifter til: a. Lægeordinerede behandlinger ved fysioterapeut og/eller behandlinger ved kiropraktor. b. Behandling ved autoriseret akupunktør og/eller zoneterapeut. Behandlingsforløbet skal være sammenhængende i op til 12 måneder fra skadedatoen. Behandlingerne skal være nødvendiggjort og en direkte følge af et ulykkestilfælde.</t>
  </si>
  <si>
    <t>Beskrivelser af tilvalgsdækninger</t>
  </si>
  <si>
    <t>Kolonne1</t>
  </si>
  <si>
    <t>gfgdgdfgdfgfdgdfg</t>
  </si>
  <si>
    <t>fdgdfgdfgdfgdfgdfg</t>
  </si>
  <si>
    <t>fgfdgdfgdfgdf</t>
  </si>
  <si>
    <t>gfdgdfgfdgdfg</t>
  </si>
  <si>
    <t>gfgd</t>
  </si>
  <si>
    <t xml:space="preserve">Dobbelterstaning fra 30% mén </t>
  </si>
  <si>
    <t>Invaliditet fra 5% varigt mén sum</t>
  </si>
  <si>
    <t>Samlet antal ansatte</t>
  </si>
  <si>
    <t>Tlf(frima)</t>
  </si>
  <si>
    <t>Hovedforfald 1. januar</t>
  </si>
  <si>
    <t>Ved max sum på 500.000 kr ved død og/eller invaliditet skal medarbejderen ikke beskattes.</t>
  </si>
  <si>
    <t>Har virksomheden på nuværende tidspunkt en kollektiv ulykkesforsikring, hvor der har været skader inden for de sidste 3 år?</t>
  </si>
  <si>
    <t>Hvis der svares ja til et af ovenstående spørgsmål, skal den godkendes af forsikringsselskabet inden den kan træde i kraft.</t>
  </si>
  <si>
    <r>
      <t>Risikogrupper:</t>
    </r>
    <r>
      <rPr>
        <b/>
        <sz val="11"/>
        <color theme="1"/>
        <rFont val="Calibri"/>
        <family val="2"/>
        <scheme val="minor"/>
      </rPr>
      <t xml:space="preserve"> (KUN HELE ANTAL ANSATTE)</t>
    </r>
  </si>
  <si>
    <t>2. Øvrige</t>
  </si>
  <si>
    <r>
      <rPr>
        <b/>
        <sz val="11"/>
        <color theme="1"/>
        <rFont val="Calibri"/>
        <family val="2"/>
        <scheme val="minor"/>
      </rPr>
      <t>Heltidsulykkesforsikring</t>
    </r>
    <r>
      <rPr>
        <sz val="11"/>
        <color theme="1"/>
        <rFont val="Calibri"/>
        <family val="2"/>
        <scheme val="minor"/>
      </rPr>
      <t xml:space="preserve">
Forsikringen dækker hele døgnet samt alle ugens 7 dage. Præmien virksomheden skal betale, afhænger af antallet af ansatte, deres beskæftigelse, dækningssummer og tilvalg.
Som ansat er alle sikret af den lovpligtige arbejdsskadeforsikring, men ønsker virksomheden, at sikre deres ansatte med en supplerende ulykkesforsikring, bør virksomheden tegne en ulykkesforsikring som dækker i arbejdstiden. De kan ligeledes med fordel tegne en heltidsforsikring, hvis virksomheden har mange ansatte med skiftende arbejdspladser, konsulenter eller personale med skiftende arbejdstider og rejsedage og hvor det ofte kan være svært at skelne mellem arbejdstid og fritid.</t>
    </r>
  </si>
  <si>
    <r>
      <rPr>
        <b/>
        <sz val="11"/>
        <color theme="1"/>
        <rFont val="Calibri"/>
        <family val="2"/>
        <scheme val="minor"/>
      </rPr>
      <t>Arbejdstidsulykkesforsikring</t>
    </r>
    <r>
      <rPr>
        <sz val="11"/>
        <color theme="1"/>
        <rFont val="Calibri"/>
        <family val="2"/>
        <scheme val="minor"/>
      </rPr>
      <t xml:space="preserve">
Denne dækker kun i arbejdstiden, altså ulykker som også er omfattet af arbejdsskadeforsikringen. Præmien som virksomheden skal betale, afhænger af antallet af ansatte og deres beskæftigelse. En arbejdstidsulykkesforsikring kan tegnes for alle ansatte, uanset antallet af arbejdstimer pr. uge.</t>
    </r>
  </si>
  <si>
    <t>Tilbuddet er gældende i en måned fra tilbudsdato, og er afgivet i index 2019 priser.</t>
  </si>
  <si>
    <t>Farlig sport</t>
  </si>
  <si>
    <t>Årlig præmie indeks 2020 (excl. 1,1% i skadesafgift)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</si>
</sst>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quot;kr.&quot;\ #,##0"/>
  </numFmts>
  <fonts count="2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sz val="20"/>
      <color theme="1"/>
      <name val="Calibri"/>
      <family val="2"/>
      <scheme val="minor"/>
    </font>
    <font>
      <b/>
      <i/>
      <sz val="11"/>
      <color theme="1"/>
      <name val="Calibri"/>
      <family val="2"/>
      <scheme val="minor"/>
    </font>
    <font>
      <sz val="13"/>
      <color theme="1"/>
      <name val="Calibri"/>
      <family val="2"/>
      <scheme val="minor"/>
    </font>
    <font>
      <i/>
      <sz val="13"/>
      <color theme="1"/>
      <name val="Calibri"/>
      <family val="2"/>
      <scheme val="minor"/>
    </font>
    <font>
      <b/>
      <sz val="18"/>
      <color rgb="FF555350"/>
      <name val="Calibri"/>
      <family val="2"/>
      <scheme val="minor"/>
    </font>
    <font>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
      <b/>
      <i/>
      <sz val="11"/>
      <color theme="1"/>
      <name val="Calibri"/>
      <family val="2"/>
      <scheme val="minor"/>
    </font>
    <font>
      <i/>
      <sz val="12"/>
      <color theme="1"/>
      <name val="Calibri"/>
      <family val="2"/>
      <scheme val="minor"/>
    </font>
    <font>
      <b/>
      <i/>
      <sz val="10"/>
      <color theme="1"/>
      <name val="Calibri"/>
      <family val="2"/>
      <scheme val="minor"/>
    </font>
    <font>
      <i/>
      <sz val="11"/>
      <color theme="1"/>
      <name val="Calibri"/>
      <family val="2"/>
      <scheme val="minor"/>
    </font>
    <font>
      <sz val="10"/>
      <color theme="1"/>
      <name val="Calibri"/>
      <family val="2"/>
      <scheme val="minor"/>
    </font>
    <font>
      <sz val="9"/>
      <color theme="1"/>
      <name val="Calibri"/>
      <family val="2"/>
      <scheme val="minor"/>
    </font>
    <font>
      <sz val="8"/>
      <color rgb="FF000000"/>
      <name val="Segoe UI"/>
      <family val="2"/>
    </font>
    <font>
      <b/>
      <sz val="18"/>
      <color theme="1"/>
      <name val="Calibri"/>
      <family val="2"/>
      <scheme val="minor"/>
    </font>
    <font>
      <i/>
      <sz val="14"/>
      <color theme="1"/>
      <name val="Calibri"/>
      <family val="2"/>
      <scheme val="minor"/>
    </font>
  </fonts>
  <fills count="9">
    <fill>
      <patternFill patternType="none"/>
    </fill>
    <fill>
      <patternFill patternType="gray125"/>
    </fill>
    <fill>
      <patternFill patternType="solid">
        <fgColor rgb="FF84B9B9"/>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84B7B9"/>
        <bgColor indexed="64"/>
      </patternFill>
    </fill>
    <fill>
      <patternFill patternType="solid">
        <fgColor rgb="FF5C9E5A"/>
        <bgColor indexed="64"/>
      </patternFill>
    </fill>
    <fill>
      <patternFill patternType="solid">
        <fgColor rgb="FF5B9E5A"/>
        <bgColor indexed="64"/>
      </patternFill>
    </fill>
  </fills>
  <borders count="30">
    <border>
      <left/>
      <right/>
      <top/>
      <bottom/>
      <diagonal/>
    </border>
    <border>
      <left/>
      <right/>
      <top/>
      <bottom style="thin">
        <color rgb="FF84B9B9"/>
      </bottom>
      <diagonal/>
    </border>
    <border>
      <left/>
      <right/>
      <top style="thin">
        <color rgb="FF84B9B9"/>
      </top>
      <bottom/>
      <diagonal/>
    </border>
    <border>
      <left/>
      <right/>
      <top style="thin">
        <color rgb="FF84B9B9"/>
      </top>
      <bottom style="thin">
        <color rgb="FF84B9B9"/>
      </bottom>
      <diagonal/>
    </border>
    <border>
      <left style="thin">
        <color theme="0"/>
      </left>
      <right style="thin">
        <color theme="0"/>
      </right>
      <top/>
      <bottom/>
      <diagonal/>
    </border>
    <border>
      <left style="thin">
        <color theme="0"/>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bottom style="thin">
        <color theme="0"/>
      </bottom>
      <diagonal/>
    </border>
    <border>
      <left/>
      <right/>
      <top style="thin">
        <color theme="0"/>
      </top>
      <bottom/>
      <diagonal/>
    </border>
    <border>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
      <left/>
      <right/>
      <top/>
      <bottom style="thin">
        <color indexed="64"/>
      </bottom>
      <diagonal/>
    </border>
    <border>
      <left/>
      <right/>
      <top/>
      <bottom style="thin">
        <color theme="1"/>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
      <left style="thin">
        <color rgb="FF5B9E5A"/>
      </left>
      <right style="thin">
        <color rgb="FF5B9E5A"/>
      </right>
      <top style="thin">
        <color rgb="FF5B9E5A"/>
      </top>
      <bottom style="thin">
        <color rgb="FF5B9E5A"/>
      </bottom>
      <diagonal/>
    </border>
    <border>
      <left/>
      <right/>
      <top/>
      <bottom style="thin">
        <color rgb="FF5B9E5A"/>
      </bottom>
      <diagonal/>
    </border>
    <border>
      <left/>
      <right/>
      <top style="thin">
        <color rgb="FF5B9E5A"/>
      </top>
      <bottom style="thin">
        <color rgb="FF5B9E5A"/>
      </bottom>
      <diagonal/>
    </border>
  </borders>
  <cellStyleXfs count="1">
    <xf numFmtId="0" fontId="0" fillId="0" borderId="0"/>
  </cellStyleXfs>
  <cellXfs count="161">
    <xf numFmtId="0" fontId="0" fillId="0" borderId="0" xfId="0"/>
    <xf numFmtId="0" fontId="4" fillId="0" borderId="0" xfId="0" applyFont="1"/>
    <xf numFmtId="0" fontId="0" fillId="0" borderId="0" xfId="0" applyAlignment="1">
      <alignment horizontal="left" indent="1"/>
    </xf>
    <xf numFmtId="0" fontId="0" fillId="4" borderId="0" xfId="0" applyFill="1" applyAlignment="1">
      <alignment horizontal="left"/>
    </xf>
    <xf numFmtId="0" fontId="4" fillId="0" borderId="0" xfId="0" applyFont="1" applyAlignment="1">
      <alignment vertical="top"/>
    </xf>
    <xf numFmtId="0" fontId="0" fillId="2" borderId="0" xfId="0" applyFill="1"/>
    <xf numFmtId="3" fontId="0" fillId="0" borderId="0" xfId="0" applyNumberFormat="1"/>
    <xf numFmtId="165" fontId="0" fillId="0" borderId="0" xfId="0" applyNumberFormat="1"/>
    <xf numFmtId="0" fontId="3" fillId="0" borderId="0" xfId="0" applyFont="1"/>
    <xf numFmtId="3" fontId="4" fillId="0" borderId="0" xfId="0" applyNumberFormat="1" applyFont="1" applyAlignment="1">
      <alignment vertical="top"/>
    </xf>
    <xf numFmtId="0" fontId="0" fillId="0" borderId="4" xfId="0" applyBorder="1"/>
    <xf numFmtId="0" fontId="0" fillId="0" borderId="4" xfId="0" applyBorder="1" applyAlignment="1">
      <alignment horizontal="left"/>
    </xf>
    <xf numFmtId="0" fontId="0" fillId="0" borderId="5" xfId="0" applyBorder="1"/>
    <xf numFmtId="164" fontId="0" fillId="3" borderId="0" xfId="0" applyNumberFormat="1" applyFill="1" applyAlignment="1">
      <alignment horizontal="left" indent="1"/>
    </xf>
    <xf numFmtId="0" fontId="0" fillId="0" borderId="7" xfId="0" applyBorder="1"/>
    <xf numFmtId="0" fontId="0" fillId="0" borderId="6" xfId="0" applyBorder="1"/>
    <xf numFmtId="0" fontId="0" fillId="0" borderId="8" xfId="0" applyBorder="1"/>
    <xf numFmtId="0" fontId="0" fillId="0" borderId="12" xfId="0" applyBorder="1"/>
    <xf numFmtId="0" fontId="0" fillId="0" borderId="13" xfId="0" applyBorder="1"/>
    <xf numFmtId="0" fontId="0" fillId="4" borderId="9" xfId="0" applyFill="1" applyBorder="1" applyAlignment="1" applyProtection="1">
      <alignment horizontal="left" indent="1"/>
      <protection locked="0"/>
    </xf>
    <xf numFmtId="0" fontId="0" fillId="0" borderId="15" xfId="0" applyBorder="1" applyAlignment="1">
      <alignment horizontal="left" indent="1"/>
    </xf>
    <xf numFmtId="0" fontId="2" fillId="4" borderId="14" xfId="0" applyFont="1" applyFill="1" applyBorder="1"/>
    <xf numFmtId="0" fontId="3" fillId="4" borderId="12" xfId="0" applyFont="1" applyFill="1" applyBorder="1"/>
    <xf numFmtId="0" fontId="0" fillId="4" borderId="0" xfId="0" applyFill="1" applyAlignment="1">
      <alignment horizontal="left" vertical="top" wrapText="1"/>
    </xf>
    <xf numFmtId="0" fontId="2" fillId="4" borderId="0" xfId="0" applyFont="1" applyFill="1"/>
    <xf numFmtId="0" fontId="3" fillId="4" borderId="0" xfId="0" applyFont="1" applyFill="1"/>
    <xf numFmtId="0" fontId="0" fillId="4" borderId="11" xfId="0" applyFill="1" applyBorder="1" applyAlignment="1">
      <alignment horizontal="left" indent="1"/>
    </xf>
    <xf numFmtId="0" fontId="0" fillId="0" borderId="0" xfId="0" applyAlignment="1">
      <alignment vertical="top" wrapText="1"/>
    </xf>
    <xf numFmtId="0" fontId="0" fillId="0" borderId="9" xfId="0" applyBorder="1"/>
    <xf numFmtId="0" fontId="0" fillId="0" borderId="11" xfId="0" applyBorder="1"/>
    <xf numFmtId="0" fontId="0" fillId="0" borderId="10" xfId="0" applyBorder="1" applyAlignment="1">
      <alignment vertical="top" wrapText="1"/>
    </xf>
    <xf numFmtId="0" fontId="0" fillId="0" borderId="14" xfId="0" applyBorder="1"/>
    <xf numFmtId="0" fontId="0" fillId="0" borderId="10" xfId="0" applyBorder="1"/>
    <xf numFmtId="0" fontId="0" fillId="0" borderId="13" xfId="0" applyBorder="1" applyAlignment="1">
      <alignment horizontal="left"/>
    </xf>
    <xf numFmtId="0" fontId="0" fillId="0" borderId="0" xfId="0" applyAlignment="1">
      <alignment horizontal="left"/>
    </xf>
    <xf numFmtId="0" fontId="0" fillId="4" borderId="0" xfId="0" applyFill="1"/>
    <xf numFmtId="0" fontId="3" fillId="4" borderId="0" xfId="0" applyFont="1" applyFill="1" applyAlignment="1">
      <alignment horizontal="left" indent="1"/>
    </xf>
    <xf numFmtId="0" fontId="0" fillId="4" borderId="1" xfId="0" applyFill="1" applyBorder="1" applyAlignment="1">
      <alignment horizontal="left"/>
    </xf>
    <xf numFmtId="0" fontId="0" fillId="0" borderId="3" xfId="0" applyBorder="1"/>
    <xf numFmtId="0" fontId="0" fillId="0" borderId="0" xfId="0" applyAlignment="1">
      <alignment wrapText="1"/>
    </xf>
    <xf numFmtId="0" fontId="0" fillId="0" borderId="1" xfId="0" applyBorder="1"/>
    <xf numFmtId="0" fontId="9" fillId="0" borderId="3" xfId="0" applyFont="1" applyBorder="1"/>
    <xf numFmtId="0" fontId="8" fillId="0" borderId="3" xfId="0" applyFont="1" applyBorder="1"/>
    <xf numFmtId="0" fontId="0" fillId="5" borderId="0" xfId="0" applyFill="1" applyProtection="1">
      <protection locked="0"/>
    </xf>
    <xf numFmtId="0" fontId="0" fillId="0" borderId="0" xfId="0" applyProtection="1">
      <protection locked="0"/>
    </xf>
    <xf numFmtId="0" fontId="2" fillId="0" borderId="0" xfId="0" applyFont="1"/>
    <xf numFmtId="0" fontId="7" fillId="0" borderId="0" xfId="0" applyFont="1"/>
    <xf numFmtId="0" fontId="11" fillId="0" borderId="0" xfId="0" applyFont="1"/>
    <xf numFmtId="0" fontId="11" fillId="0" borderId="18" xfId="0" applyFont="1" applyBorder="1"/>
    <xf numFmtId="0" fontId="11" fillId="0" borderId="19" xfId="0" applyFont="1" applyBorder="1"/>
    <xf numFmtId="0" fontId="11" fillId="0" borderId="20" xfId="0" applyFont="1" applyBorder="1"/>
    <xf numFmtId="0" fontId="11" fillId="0" borderId="21" xfId="0" applyFont="1" applyBorder="1"/>
    <xf numFmtId="0" fontId="11" fillId="0" borderId="22" xfId="0" applyFont="1" applyBorder="1"/>
    <xf numFmtId="0" fontId="11" fillId="0" borderId="23" xfId="0" applyFont="1" applyBorder="1"/>
    <xf numFmtId="0" fontId="11" fillId="4" borderId="1" xfId="0" applyFont="1" applyFill="1" applyBorder="1"/>
    <xf numFmtId="0" fontId="11" fillId="4" borderId="0" xfId="0" applyFont="1" applyFill="1"/>
    <xf numFmtId="0" fontId="11" fillId="0" borderId="24" xfId="0" applyFont="1" applyBorder="1"/>
    <xf numFmtId="0" fontId="11" fillId="0" borderId="25" xfId="0" applyFont="1" applyBorder="1"/>
    <xf numFmtId="0" fontId="11" fillId="0" borderId="26" xfId="0" applyFont="1" applyBorder="1"/>
    <xf numFmtId="165" fontId="11" fillId="4" borderId="0" xfId="0" applyNumberFormat="1" applyFont="1" applyFill="1"/>
    <xf numFmtId="165" fontId="11" fillId="4" borderId="1" xfId="0" applyNumberFormat="1" applyFont="1" applyFill="1" applyBorder="1" applyAlignment="1">
      <alignment horizontal="right"/>
    </xf>
    <xf numFmtId="0" fontId="15" fillId="4" borderId="0" xfId="0" applyFont="1" applyFill="1" applyAlignment="1">
      <alignment vertical="top" wrapText="1"/>
    </xf>
    <xf numFmtId="14" fontId="11" fillId="0" borderId="0" xfId="0" applyNumberFormat="1" applyFont="1"/>
    <xf numFmtId="0" fontId="17" fillId="0" borderId="0" xfId="0" applyFont="1"/>
    <xf numFmtId="0" fontId="18" fillId="0" borderId="0" xfId="0" applyFont="1"/>
    <xf numFmtId="0" fontId="19" fillId="0" borderId="0" xfId="0" applyFont="1"/>
    <xf numFmtId="0" fontId="11" fillId="0" borderId="0" xfId="0" applyFont="1" applyAlignment="1">
      <alignment horizontal="right"/>
    </xf>
    <xf numFmtId="0" fontId="11" fillId="6" borderId="0" xfId="0" applyFont="1" applyFill="1"/>
    <xf numFmtId="165" fontId="11" fillId="0" borderId="0" xfId="0" applyNumberFormat="1" applyFont="1"/>
    <xf numFmtId="0" fontId="11" fillId="0" borderId="0" xfId="0" applyFont="1" applyAlignment="1">
      <alignment wrapText="1"/>
    </xf>
    <xf numFmtId="0" fontId="11" fillId="2" borderId="1" xfId="0" applyFont="1" applyFill="1" applyBorder="1"/>
    <xf numFmtId="0" fontId="11" fillId="0" borderId="16" xfId="0" applyFont="1" applyBorder="1"/>
    <xf numFmtId="0" fontId="11" fillId="0" borderId="17" xfId="0" applyFont="1" applyBorder="1"/>
    <xf numFmtId="0" fontId="2" fillId="0" borderId="0" xfId="0" applyFont="1" applyAlignment="1">
      <alignment horizontal="right"/>
    </xf>
    <xf numFmtId="0" fontId="19" fillId="0" borderId="0" xfId="0" applyFont="1" applyAlignment="1">
      <alignment wrapText="1"/>
    </xf>
    <xf numFmtId="0" fontId="11" fillId="0" borderId="0" xfId="0" applyFont="1" applyAlignment="1">
      <alignment vertical="top" wrapText="1"/>
    </xf>
    <xf numFmtId="0" fontId="11" fillId="0" borderId="0" xfId="0" applyFont="1" applyProtection="1">
      <protection locked="0"/>
    </xf>
    <xf numFmtId="1" fontId="0" fillId="3" borderId="0" xfId="0" applyNumberFormat="1" applyFill="1" applyAlignment="1" applyProtection="1">
      <alignment horizontal="left" indent="1"/>
      <protection locked="0"/>
    </xf>
    <xf numFmtId="1" fontId="0" fillId="4" borderId="0" xfId="0" applyNumberFormat="1" applyFill="1" applyAlignment="1" applyProtection="1">
      <alignment horizontal="left" vertical="top" wrapText="1" indent="1"/>
      <protection locked="0"/>
    </xf>
    <xf numFmtId="1" fontId="0" fillId="3" borderId="16" xfId="0" applyNumberFormat="1" applyFill="1" applyBorder="1" applyProtection="1">
      <protection locked="0"/>
    </xf>
    <xf numFmtId="165" fontId="23" fillId="0" borderId="3" xfId="0" applyNumberFormat="1" applyFont="1" applyBorder="1" applyAlignment="1">
      <alignment horizontal="right"/>
    </xf>
    <xf numFmtId="165" fontId="11" fillId="4" borderId="0" xfId="0" applyNumberFormat="1" applyFont="1" applyFill="1" applyAlignment="1">
      <alignment horizontal="right"/>
    </xf>
    <xf numFmtId="0" fontId="10" fillId="7" borderId="0" xfId="0" applyFont="1" applyFill="1" applyBorder="1" applyAlignment="1">
      <alignment vertical="center"/>
    </xf>
    <xf numFmtId="0" fontId="11" fillId="7" borderId="16" xfId="0" applyFont="1" applyFill="1" applyBorder="1" applyAlignment="1">
      <alignment horizontal="left"/>
    </xf>
    <xf numFmtId="0" fontId="11" fillId="7" borderId="16" xfId="0" applyFont="1" applyFill="1" applyBorder="1"/>
    <xf numFmtId="0" fontId="2" fillId="7" borderId="0" xfId="0" applyFont="1" applyFill="1"/>
    <xf numFmtId="0" fontId="11" fillId="7" borderId="0" xfId="0" applyFont="1" applyFill="1"/>
    <xf numFmtId="0" fontId="11" fillId="7" borderId="0" xfId="0" applyFont="1" applyFill="1" applyAlignment="1">
      <alignment horizontal="right" wrapText="1"/>
    </xf>
    <xf numFmtId="0" fontId="0" fillId="7" borderId="0" xfId="0" applyFill="1"/>
    <xf numFmtId="0" fontId="11" fillId="7" borderId="1" xfId="0" applyFont="1" applyFill="1" applyBorder="1" applyAlignment="1">
      <alignment horizontal="left" vertical="top" wrapText="1"/>
    </xf>
    <xf numFmtId="0" fontId="0" fillId="8" borderId="0" xfId="0" applyFill="1"/>
    <xf numFmtId="0" fontId="0" fillId="8" borderId="6" xfId="0" applyFill="1" applyBorder="1"/>
    <xf numFmtId="0" fontId="3" fillId="8" borderId="7" xfId="0" applyFont="1" applyFill="1" applyBorder="1"/>
    <xf numFmtId="0" fontId="1" fillId="8" borderId="0" xfId="0" applyFont="1" applyFill="1"/>
    <xf numFmtId="0" fontId="3" fillId="8" borderId="0" xfId="0" applyFont="1" applyFill="1" applyAlignment="1">
      <alignment horizontal="left" indent="1"/>
    </xf>
    <xf numFmtId="0" fontId="0" fillId="8" borderId="0" xfId="0" applyFill="1" applyAlignment="1">
      <alignment horizontal="left"/>
    </xf>
    <xf numFmtId="0" fontId="0" fillId="8" borderId="3" xfId="0" applyFill="1" applyBorder="1"/>
    <xf numFmtId="0" fontId="2" fillId="8" borderId="0" xfId="0" applyFont="1" applyFill="1"/>
    <xf numFmtId="0" fontId="12" fillId="8" borderId="27" xfId="0" applyFont="1" applyFill="1" applyBorder="1"/>
    <xf numFmtId="0" fontId="11" fillId="8" borderId="27" xfId="0" applyFont="1" applyFill="1" applyBorder="1"/>
    <xf numFmtId="0" fontId="13" fillId="8" borderId="27" xfId="0" applyFont="1" applyFill="1" applyBorder="1"/>
    <xf numFmtId="0" fontId="11" fillId="8" borderId="27" xfId="0" applyFont="1" applyFill="1" applyBorder="1" applyAlignment="1">
      <alignment horizontal="left"/>
    </xf>
    <xf numFmtId="0" fontId="14" fillId="8" borderId="27" xfId="0" applyFont="1" applyFill="1" applyBorder="1" applyAlignment="1">
      <alignment horizontal="left" indent="1"/>
    </xf>
    <xf numFmtId="0" fontId="11" fillId="4" borderId="0" xfId="0" applyFont="1" applyFill="1" applyBorder="1" applyAlignment="1">
      <alignment horizontal="left"/>
    </xf>
    <xf numFmtId="0" fontId="11" fillId="4" borderId="0" xfId="0" applyFont="1" applyFill="1" applyBorder="1"/>
    <xf numFmtId="0" fontId="11" fillId="4" borderId="28" xfId="0" applyFont="1" applyFill="1" applyBorder="1" applyAlignment="1">
      <alignment horizontal="left"/>
    </xf>
    <xf numFmtId="0" fontId="11" fillId="4" borderId="28" xfId="0" applyFont="1" applyFill="1" applyBorder="1"/>
    <xf numFmtId="3" fontId="11" fillId="4" borderId="28" xfId="0" applyNumberFormat="1" applyFont="1" applyFill="1" applyBorder="1"/>
    <xf numFmtId="0" fontId="11" fillId="0" borderId="28" xfId="0" applyFont="1" applyBorder="1" applyAlignment="1">
      <alignment vertical="top" wrapText="1"/>
    </xf>
    <xf numFmtId="0" fontId="11" fillId="0" borderId="28" xfId="0" applyFont="1" applyBorder="1"/>
    <xf numFmtId="0" fontId="11" fillId="4" borderId="29" xfId="0" applyFont="1" applyFill="1" applyBorder="1" applyAlignment="1">
      <alignment vertical="top" wrapText="1"/>
    </xf>
    <xf numFmtId="0" fontId="15" fillId="4" borderId="29" xfId="0" applyFont="1" applyFill="1" applyBorder="1" applyAlignment="1">
      <alignment vertical="top" wrapText="1"/>
    </xf>
    <xf numFmtId="0" fontId="11" fillId="4" borderId="29" xfId="0" applyFont="1" applyFill="1" applyBorder="1" applyAlignment="1">
      <alignment horizontal="right" vertical="top" wrapText="1"/>
    </xf>
    <xf numFmtId="0" fontId="16" fillId="4" borderId="28" xfId="0" applyFont="1" applyFill="1" applyBorder="1"/>
    <xf numFmtId="0" fontId="11" fillId="4" borderId="28" xfId="0" applyFont="1" applyFill="1" applyBorder="1" applyAlignment="1">
      <alignment wrapText="1"/>
    </xf>
    <xf numFmtId="165" fontId="16" fillId="4" borderId="28" xfId="0" applyNumberFormat="1" applyFont="1" applyFill="1" applyBorder="1" applyAlignment="1">
      <alignment horizontal="right" wrapText="1"/>
    </xf>
    <xf numFmtId="0" fontId="0" fillId="8" borderId="1" xfId="0" applyFill="1" applyBorder="1"/>
    <xf numFmtId="0" fontId="0" fillId="8" borderId="27" xfId="0" applyFill="1" applyBorder="1"/>
    <xf numFmtId="0" fontId="2" fillId="8" borderId="27" xfId="0" applyFont="1" applyFill="1" applyBorder="1"/>
    <xf numFmtId="0" fontId="0" fillId="8" borderId="27" xfId="0" applyFill="1" applyBorder="1" applyAlignment="1">
      <alignment horizontal="left"/>
    </xf>
    <xf numFmtId="0" fontId="0" fillId="8" borderId="27" xfId="0" applyFill="1" applyBorder="1" applyAlignment="1">
      <alignment horizontal="left" indent="1"/>
    </xf>
    <xf numFmtId="0" fontId="5" fillId="8" borderId="0" xfId="0" applyFont="1" applyFill="1" applyAlignment="1">
      <alignment horizontal="left" vertical="center"/>
    </xf>
    <xf numFmtId="0" fontId="6" fillId="8" borderId="0" xfId="0" applyFont="1" applyFill="1" applyAlignment="1">
      <alignment horizontal="left" vertical="center"/>
    </xf>
    <xf numFmtId="0" fontId="0" fillId="8" borderId="0" xfId="0" applyFill="1" applyAlignment="1">
      <alignment horizontal="left"/>
    </xf>
    <xf numFmtId="0" fontId="4" fillId="3" borderId="0" xfId="0" applyFont="1" applyFill="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9" xfId="0" applyFill="1" applyBorder="1" applyAlignment="1" applyProtection="1">
      <alignment horizontal="left" indent="1"/>
      <protection locked="0"/>
    </xf>
    <xf numFmtId="0" fontId="0" fillId="3" borderId="11" xfId="0" applyFill="1" applyBorder="1" applyAlignment="1" applyProtection="1">
      <alignment horizontal="left" vertical="top" wrapText="1" indent="1"/>
      <protection locked="0"/>
    </xf>
    <xf numFmtId="0" fontId="0" fillId="3" borderId="9" xfId="0" applyFill="1" applyBorder="1" applyAlignment="1" applyProtection="1">
      <alignment horizontal="left" vertical="top" wrapText="1" indent="1"/>
      <protection locked="0"/>
    </xf>
    <xf numFmtId="1" fontId="0" fillId="3" borderId="11" xfId="0" applyNumberFormat="1" applyFill="1" applyBorder="1" applyAlignment="1" applyProtection="1">
      <alignment horizontal="left" indent="1"/>
      <protection locked="0"/>
    </xf>
    <xf numFmtId="1" fontId="0" fillId="3" borderId="0" xfId="0" applyNumberFormat="1" applyFill="1" applyAlignment="1" applyProtection="1">
      <alignment horizontal="left" indent="1"/>
      <protection locked="0"/>
    </xf>
    <xf numFmtId="0" fontId="0" fillId="0" borderId="0" xfId="0" applyAlignment="1">
      <alignment wrapText="1"/>
    </xf>
    <xf numFmtId="165" fontId="9" fillId="0" borderId="3" xfId="0" applyNumberFormat="1" applyFont="1" applyBorder="1"/>
    <xf numFmtId="0" fontId="0" fillId="0" borderId="0" xfId="0" applyAlignment="1">
      <alignment vertical="top" wrapText="1"/>
    </xf>
    <xf numFmtId="0" fontId="0" fillId="5" borderId="1" xfId="0" applyFill="1" applyBorder="1" applyProtection="1">
      <protection locked="0"/>
    </xf>
    <xf numFmtId="165" fontId="0" fillId="5" borderId="3" xfId="0" applyNumberFormat="1" applyFill="1" applyBorder="1" applyProtection="1">
      <protection locked="0"/>
    </xf>
    <xf numFmtId="0" fontId="4" fillId="0" borderId="0" xfId="0" applyFont="1" applyAlignment="1">
      <alignment wrapText="1"/>
    </xf>
    <xf numFmtId="0" fontId="0" fillId="5" borderId="2" xfId="0" applyFill="1" applyBorder="1" applyProtection="1">
      <protection locked="0"/>
    </xf>
    <xf numFmtId="164" fontId="0" fillId="0" borderId="0" xfId="0" applyNumberFormat="1" applyAlignment="1">
      <alignment horizontal="left" indent="1"/>
    </xf>
    <xf numFmtId="0" fontId="0" fillId="0" borderId="0" xfId="0" applyAlignment="1">
      <alignment horizontal="left" indent="1"/>
    </xf>
    <xf numFmtId="1" fontId="0" fillId="0" borderId="0" xfId="0" applyNumberFormat="1" applyAlignment="1">
      <alignment horizontal="left" indent="1"/>
    </xf>
    <xf numFmtId="1" fontId="0" fillId="0" borderId="1" xfId="0" applyNumberFormat="1" applyBorder="1" applyAlignment="1">
      <alignment horizontal="left" indent="1"/>
    </xf>
    <xf numFmtId="165" fontId="0" fillId="5" borderId="0" xfId="0" applyNumberFormat="1" applyFill="1" applyAlignment="1" applyProtection="1">
      <alignment horizontal="left"/>
      <protection locked="0"/>
    </xf>
    <xf numFmtId="0" fontId="0" fillId="0" borderId="0" xfId="0"/>
    <xf numFmtId="0" fontId="0" fillId="4" borderId="0" xfId="0" applyFill="1" applyAlignment="1">
      <alignment horizontal="left"/>
    </xf>
    <xf numFmtId="0" fontId="0" fillId="5" borderId="3" xfId="0" applyFill="1" applyBorder="1" applyProtection="1">
      <protection locked="0"/>
    </xf>
    <xf numFmtId="0" fontId="22" fillId="8" borderId="0" xfId="0" applyFont="1" applyFill="1" applyAlignment="1">
      <alignment vertical="center"/>
    </xf>
    <xf numFmtId="165" fontId="0" fillId="5" borderId="1" xfId="0" applyNumberFormat="1" applyFill="1" applyBorder="1" applyAlignment="1" applyProtection="1">
      <alignment horizontal="left"/>
      <protection locked="0"/>
    </xf>
    <xf numFmtId="0" fontId="4" fillId="0" borderId="0" xfId="0" applyFont="1" applyAlignment="1">
      <alignment horizontal="center"/>
    </xf>
    <xf numFmtId="14" fontId="11" fillId="0" borderId="0" xfId="0" applyNumberFormat="1" applyFont="1"/>
    <xf numFmtId="1" fontId="11" fillId="0" borderId="0" xfId="0" applyNumberFormat="1" applyFont="1" applyAlignment="1">
      <alignment horizontal="left" indent="1"/>
    </xf>
    <xf numFmtId="0" fontId="11" fillId="4" borderId="0" xfId="0" applyFont="1" applyFill="1" applyBorder="1" applyAlignment="1">
      <alignment horizontal="right"/>
    </xf>
    <xf numFmtId="0" fontId="19" fillId="4" borderId="0" xfId="0" applyFont="1" applyFill="1" applyAlignment="1">
      <alignment horizontal="left" vertical="top" wrapText="1"/>
    </xf>
    <xf numFmtId="165" fontId="11" fillId="4" borderId="0" xfId="0" applyNumberFormat="1" applyFont="1" applyFill="1" applyAlignment="1">
      <alignment horizontal="right"/>
    </xf>
    <xf numFmtId="0" fontId="11" fillId="0" borderId="0" xfId="0" applyFont="1" applyAlignment="1">
      <alignment vertical="top" wrapText="1"/>
    </xf>
    <xf numFmtId="0" fontId="20" fillId="0" borderId="0" xfId="0" applyFont="1" applyAlignment="1">
      <alignment horizontal="left" vertical="top" wrapText="1"/>
    </xf>
    <xf numFmtId="0" fontId="11" fillId="5" borderId="1" xfId="0" applyFont="1" applyFill="1" applyBorder="1" applyProtection="1">
      <protection locked="0"/>
    </xf>
    <xf numFmtId="0" fontId="11" fillId="5" borderId="3" xfId="0" applyFont="1" applyFill="1" applyBorder="1" applyProtection="1">
      <protection locked="0"/>
    </xf>
    <xf numFmtId="0" fontId="10" fillId="8" borderId="0" xfId="0" applyFont="1" applyFill="1" applyBorder="1" applyAlignment="1">
      <alignment vertical="center"/>
    </xf>
    <xf numFmtId="164" fontId="11" fillId="0" borderId="0" xfId="0" applyNumberFormat="1" applyFont="1" applyBorder="1" applyAlignment="1">
      <alignment horizontal="left" indent="1"/>
    </xf>
    <xf numFmtId="0" fontId="11" fillId="0" borderId="0" xfId="0" applyFont="1" applyAlignment="1">
      <alignment horizontal="left" indent="1"/>
    </xf>
  </cellXfs>
  <cellStyles count="1">
    <cellStyle name="Normal" xfId="0" builtinId="0"/>
  </cellStyles>
  <dxfs count="0"/>
  <tableStyles count="0" defaultTableStyle="TableStyleMedium2" defaultPivotStyle="PivotStyleLight16"/>
  <colors>
    <mruColors>
      <color rgb="FF5B9E5A"/>
      <color rgb="FF5C9E5A"/>
      <color rgb="FF84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TIlbud!$U$63"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fmlaLink="TIlbud!$U$68"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fmlaLink="TIlbud!$U$71"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fmlaLink="TIlbud!$U$73" lockText="1" noThreeD="1"/>
</file>

<file path=xl/ctrlProps/ctrlProp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25977</xdr:colOff>
      <xdr:row>0</xdr:row>
      <xdr:rowOff>0</xdr:rowOff>
    </xdr:from>
    <xdr:to>
      <xdr:col>5</xdr:col>
      <xdr:colOff>580159</xdr:colOff>
      <xdr:row>0</xdr:row>
      <xdr:rowOff>493568</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10545" y="0"/>
          <a:ext cx="1125682" cy="4935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38</xdr:row>
          <xdr:rowOff>19050</xdr:rowOff>
        </xdr:from>
        <xdr:to>
          <xdr:col>8</xdr:col>
          <xdr:colOff>190500</xdr:colOff>
          <xdr:row>38</xdr:row>
          <xdr:rowOff>171450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38</xdr:row>
          <xdr:rowOff>19050</xdr:rowOff>
        </xdr:from>
        <xdr:to>
          <xdr:col>10</xdr:col>
          <xdr:colOff>190500</xdr:colOff>
          <xdr:row>38</xdr:row>
          <xdr:rowOff>171450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43</xdr:row>
          <xdr:rowOff>19050</xdr:rowOff>
        </xdr:from>
        <xdr:to>
          <xdr:col>8</xdr:col>
          <xdr:colOff>190500</xdr:colOff>
          <xdr:row>43</xdr:row>
          <xdr:rowOff>171450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43</xdr:row>
          <xdr:rowOff>19050</xdr:rowOff>
        </xdr:from>
        <xdr:to>
          <xdr:col>10</xdr:col>
          <xdr:colOff>190500</xdr:colOff>
          <xdr:row>43</xdr:row>
          <xdr:rowOff>171450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19050</xdr:rowOff>
        </xdr:from>
        <xdr:to>
          <xdr:col>8</xdr:col>
          <xdr:colOff>190500</xdr:colOff>
          <xdr:row>46</xdr:row>
          <xdr:rowOff>171450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46</xdr:row>
          <xdr:rowOff>19050</xdr:rowOff>
        </xdr:from>
        <xdr:to>
          <xdr:col>10</xdr:col>
          <xdr:colOff>190500</xdr:colOff>
          <xdr:row>46</xdr:row>
          <xdr:rowOff>171450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19050</xdr:rowOff>
        </xdr:from>
        <xdr:to>
          <xdr:col>8</xdr:col>
          <xdr:colOff>190500</xdr:colOff>
          <xdr:row>48</xdr:row>
          <xdr:rowOff>171450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48</xdr:row>
          <xdr:rowOff>19050</xdr:rowOff>
        </xdr:from>
        <xdr:to>
          <xdr:col>10</xdr:col>
          <xdr:colOff>190500</xdr:colOff>
          <xdr:row>48</xdr:row>
          <xdr:rowOff>171450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xdr:twoCellAnchor editAs="oneCell">
    <xdr:from>
      <xdr:col>9</xdr:col>
      <xdr:colOff>104774</xdr:colOff>
      <xdr:row>0</xdr:row>
      <xdr:rowOff>1</xdr:rowOff>
    </xdr:from>
    <xdr:to>
      <xdr:col>10</xdr:col>
      <xdr:colOff>876299</xdr:colOff>
      <xdr:row>1</xdr:row>
      <xdr:rowOff>171450</xdr:rowOff>
    </xdr:to>
    <xdr:pic>
      <xdr:nvPicPr>
        <xdr:cNvPr id="4" name="Bille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4" y="1"/>
          <a:ext cx="1000125" cy="3619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1</xdr:row>
      <xdr:rowOff>0</xdr:rowOff>
    </xdr:from>
    <xdr:to>
      <xdr:col>11</xdr:col>
      <xdr:colOff>1</xdr:colOff>
      <xdr:row>16</xdr:row>
      <xdr:rowOff>0</xdr:rowOff>
    </xdr:to>
    <xdr:sp macro="" textlink="">
      <xdr:nvSpPr>
        <xdr:cNvPr id="2" name="Tandskade">
          <a:extLst>
            <a:ext uri="{FF2B5EF4-FFF2-40B4-BE49-F238E27FC236}">
              <a16:creationId xmlns:a16="http://schemas.microsoft.com/office/drawing/2014/main" id="{00000000-0008-0000-0200-000002000000}"/>
            </a:ext>
          </a:extLst>
        </xdr:cNvPr>
        <xdr:cNvSpPr txBox="1"/>
      </xdr:nvSpPr>
      <xdr:spPr>
        <a:xfrm>
          <a:off x="1" y="190500"/>
          <a:ext cx="6705600"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Bla bla bla</a:t>
          </a: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257175</xdr:colOff>
      <xdr:row>1</xdr:row>
      <xdr:rowOff>66675</xdr:rowOff>
    </xdr:from>
    <xdr:to>
      <xdr:col>49</xdr:col>
      <xdr:colOff>590550</xdr:colOff>
      <xdr:row>6</xdr:row>
      <xdr:rowOff>152400</xdr:rowOff>
    </xdr:to>
    <xdr:grpSp>
      <xdr:nvGrpSpPr>
        <xdr:cNvPr id="3" name="Gruppe 2">
          <a:extLst>
            <a:ext uri="{FF2B5EF4-FFF2-40B4-BE49-F238E27FC236}">
              <a16:creationId xmlns:a16="http://schemas.microsoft.com/office/drawing/2014/main" id="{00000000-0008-0000-0400-000003000000}"/>
            </a:ext>
          </a:extLst>
        </xdr:cNvPr>
        <xdr:cNvGrpSpPr/>
      </xdr:nvGrpSpPr>
      <xdr:grpSpPr>
        <a:xfrm>
          <a:off x="6181725" y="752475"/>
          <a:ext cx="1552575" cy="952500"/>
          <a:chOff x="7315200" y="952500"/>
          <a:chExt cx="1552575" cy="1219200"/>
        </a:xfrm>
      </xdr:grpSpPr>
      <xdr:grpSp>
        <xdr:nvGrpSpPr>
          <xdr:cNvPr id="5" name="Gruppe 4">
            <a:extLst>
              <a:ext uri="{FF2B5EF4-FFF2-40B4-BE49-F238E27FC236}">
                <a16:creationId xmlns:a16="http://schemas.microsoft.com/office/drawing/2014/main" id="{00000000-0008-0000-0400-000005000000}"/>
              </a:ext>
            </a:extLst>
          </xdr:cNvPr>
          <xdr:cNvGrpSpPr/>
        </xdr:nvGrpSpPr>
        <xdr:grpSpPr>
          <a:xfrm>
            <a:off x="7315200" y="1771650"/>
            <a:ext cx="1552575" cy="400050"/>
            <a:chOff x="6048375" y="1819275"/>
            <a:chExt cx="1552575" cy="400050"/>
          </a:xfrm>
        </xdr:grpSpPr>
        <xdr:sp macro="[0]!Ark5.SendPDF" textlink="">
          <xdr:nvSpPr>
            <xdr:cNvPr id="10" name="Tekstfelt 9">
              <a:extLst>
                <a:ext uri="{FF2B5EF4-FFF2-40B4-BE49-F238E27FC236}">
                  <a16:creationId xmlns:a16="http://schemas.microsoft.com/office/drawing/2014/main" id="{00000000-0008-0000-0400-00000A000000}"/>
                </a:ext>
              </a:extLst>
            </xdr:cNvPr>
            <xdr:cNvSpPr txBox="1"/>
          </xdr:nvSpPr>
          <xdr:spPr>
            <a:xfrm>
              <a:off x="6048375" y="18192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Send i mail</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0]!Ark5.SendPDF">
          <xdr:nvPicPr>
            <xdr:cNvPr id="11" name="Billede 10">
              <a:extLst>
                <a:ext uri="{FF2B5EF4-FFF2-40B4-BE49-F238E27FC236}">
                  <a16:creationId xmlns:a16="http://schemas.microsoft.com/office/drawing/2014/main" id="{00000000-0008-0000-04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27" t="20134" r="-2687" b="19461"/>
            <a:stretch/>
          </xdr:blipFill>
          <xdr:spPr>
            <a:xfrm>
              <a:off x="6086475" y="1876424"/>
              <a:ext cx="504825" cy="285751"/>
            </a:xfrm>
            <a:prstGeom prst="rect">
              <a:avLst/>
            </a:prstGeom>
          </xdr:spPr>
        </xdr:pic>
      </xdr:grpSp>
      <xdr:sp macro="[0]!Ark5.PDFActiveSheet" textlink="">
        <xdr:nvSpPr>
          <xdr:cNvPr id="6" name="Tekstfelt 5">
            <a:extLst>
              <a:ext uri="{FF2B5EF4-FFF2-40B4-BE49-F238E27FC236}">
                <a16:creationId xmlns:a16="http://schemas.microsoft.com/office/drawing/2014/main" id="{00000000-0008-0000-0400-000006000000}"/>
              </a:ext>
            </a:extLst>
          </xdr:cNvPr>
          <xdr:cNvSpPr txBox="1"/>
        </xdr:nvSpPr>
        <xdr:spPr>
          <a:xfrm>
            <a:off x="7315200" y="13620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Gem som PDF</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0]!Ark5.PDFActiveSheet">
        <xdr:nvPicPr>
          <xdr:cNvPr id="7" name="Billed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00924" y="1400174"/>
            <a:ext cx="323851" cy="323851"/>
          </a:xfrm>
          <a:prstGeom prst="rect">
            <a:avLst/>
          </a:prstGeom>
        </xdr:spPr>
      </xdr:pic>
      <xdr:sp macro="[0]!Ark5.aabenudskrift" textlink="">
        <xdr:nvSpPr>
          <xdr:cNvPr id="8" name="Tekstfelt 7">
            <a:extLst>
              <a:ext uri="{FF2B5EF4-FFF2-40B4-BE49-F238E27FC236}">
                <a16:creationId xmlns:a16="http://schemas.microsoft.com/office/drawing/2014/main" id="{00000000-0008-0000-0400-000008000000}"/>
              </a:ext>
            </a:extLst>
          </xdr:cNvPr>
          <xdr:cNvSpPr txBox="1"/>
        </xdr:nvSpPr>
        <xdr:spPr>
          <a:xfrm>
            <a:off x="7315200" y="952500"/>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Udskriv tilbuddet</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0]!Ark5.aabenudskrift">
        <xdr:nvPicPr>
          <xdr:cNvPr id="9" name="Billed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0926" y="1009651"/>
            <a:ext cx="304800" cy="304800"/>
          </a:xfrm>
          <a:prstGeom prst="rect">
            <a:avLst/>
          </a:prstGeom>
        </xdr:spPr>
      </xdr:pic>
    </xdr:grpSp>
    <xdr:clientData/>
  </xdr:twoCellAnchor>
  <xdr:twoCellAnchor editAs="oneCell">
    <xdr:from>
      <xdr:col>7</xdr:col>
      <xdr:colOff>569078</xdr:colOff>
      <xdr:row>0</xdr:row>
      <xdr:rowOff>0</xdr:rowOff>
    </xdr:from>
    <xdr:to>
      <xdr:col>8</xdr:col>
      <xdr:colOff>1000125</xdr:colOff>
      <xdr:row>1</xdr:row>
      <xdr:rowOff>19050</xdr:rowOff>
    </xdr:to>
    <xdr:pic>
      <xdr:nvPicPr>
        <xdr:cNvPr id="12" name="Billede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36278" y="0"/>
          <a:ext cx="1069222" cy="70485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ffen Lintrup Jensen" refreshedDate="42986.602976967595" createdVersion="6" refreshedVersion="6" minRefreshableVersion="3" recordCount="6" xr:uid="{532DA292-F2F9-448A-A5B2-99EA21F3841A}">
  <cacheSource type="worksheet">
    <worksheetSource name="TEST2[Kolonne1]"/>
  </cacheSource>
  <cacheFields count="1">
    <cacheField name="Kolonne1"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s v="gfgdgdfgdfgfdgdfg"/>
  </r>
  <r>
    <s v="fdgdfgdfgdfgdfgdfg"/>
  </r>
  <r>
    <s v="fgfdgdfgdfgdf"/>
  </r>
  <r>
    <s v="fdgdfgdfgdfgdfgdfg"/>
  </r>
  <r>
    <s v="gfdgdfgfdgdfg"/>
  </r>
  <r>
    <s v="fdgdfgdfgdfgdfgdfg"/>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B40B004-45E3-4C11-BA7B-B9F954EB07F2}" name="Pivottabel1" cacheId="0" applyNumberFormats="0" applyBorderFormats="0" applyFontFormats="0" applyPatternFormats="0" applyAlignmentFormats="0" applyWidthHeightFormats="1" dataCaption="Værdier" updatedVersion="6" minRefreshableVersion="3" useAutoFormatting="1" itemPrintTitles="1" createdVersion="6" indent="0" outline="1" outlineData="1" multipleFieldFilters="0">
  <location ref="AC1:AE18" firstHeaderRow="1" firstDataRow="1" firstDataCol="0"/>
  <pivotFields count="1">
    <pivotField showAl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E73B5D-3CA2-4397-9808-56C0868D24A6}" name="TEST" displayName="TEST" ref="Q8:Q9" totalsRowShown="0">
  <autoFilter ref="Q8:Q9" xr:uid="{103C6059-6DB1-47FF-BAAF-0F4C8CF172B0}"/>
  <tableColumns count="1">
    <tableColumn id="1" xr3:uid="{4B8E77D4-B331-4E7B-921E-C3E7538FBA2E}" name="Kolonne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A85064-7EDF-4F46-9DC4-C5FEEEA32B89}" name="TEST2" displayName="TEST2" ref="T8:T14" totalsRowShown="0">
  <autoFilter ref="T8:T14" xr:uid="{1AC641FD-191D-42F7-8EC4-9B93298EC29E}"/>
  <tableColumns count="1">
    <tableColumn id="1" xr3:uid="{4E33C4E4-8929-4BBF-874F-FD82991CF763}" name="Kolonne1"/>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9A1C1-4438-44BA-B1F6-FF63EA02E309}">
  <sheetPr codeName="Ark1"/>
  <dimension ref="A1:F40"/>
  <sheetViews>
    <sheetView showGridLines="0" showRowColHeaders="0" tabSelected="1" showRuler="0" zoomScale="110" zoomScaleNormal="110" workbookViewId="0">
      <selection activeCell="A15" sqref="A15:F17"/>
    </sheetView>
  </sheetViews>
  <sheetFormatPr defaultRowHeight="15" x14ac:dyDescent="0.25"/>
  <cols>
    <col min="1" max="1" width="22.85546875" customWidth="1"/>
    <col min="2" max="2" width="8.7109375" customWidth="1"/>
    <col min="3" max="3" width="38.7109375" style="34" customWidth="1"/>
    <col min="4" max="4" width="6.5703125" customWidth="1"/>
    <col min="5" max="5" width="2" customWidth="1"/>
  </cols>
  <sheetData>
    <row r="1" spans="1:6" ht="42.75" customHeight="1" x14ac:dyDescent="0.25">
      <c r="A1" s="121" t="s">
        <v>28</v>
      </c>
      <c r="B1" s="121"/>
      <c r="C1" s="122"/>
      <c r="D1" s="123"/>
      <c r="E1" s="123"/>
      <c r="F1" s="90"/>
    </row>
    <row r="2" spans="1:6" x14ac:dyDescent="0.25">
      <c r="B2" s="10"/>
      <c r="C2" s="11"/>
      <c r="D2" s="12"/>
      <c r="E2" s="12"/>
    </row>
    <row r="3" spans="1:6" x14ac:dyDescent="0.25">
      <c r="A3" s="91" t="s">
        <v>29</v>
      </c>
      <c r="B3" s="92"/>
      <c r="C3" s="13">
        <f ca="1">TODAY()</f>
        <v>43966</v>
      </c>
      <c r="D3" s="14"/>
      <c r="E3" s="15"/>
    </row>
    <row r="4" spans="1:6" x14ac:dyDescent="0.25">
      <c r="B4" s="8"/>
      <c r="C4" s="2"/>
      <c r="D4" s="16"/>
      <c r="E4" s="15"/>
    </row>
    <row r="5" spans="1:6" x14ac:dyDescent="0.25">
      <c r="A5" s="90" t="s">
        <v>8</v>
      </c>
      <c r="B5" s="93"/>
      <c r="C5" s="126"/>
      <c r="D5" s="126"/>
      <c r="E5" s="126"/>
      <c r="F5" s="126"/>
    </row>
    <row r="6" spans="1:6" x14ac:dyDescent="0.25">
      <c r="A6" s="90" t="s">
        <v>9</v>
      </c>
      <c r="B6" s="93"/>
      <c r="C6" s="127"/>
      <c r="D6" s="127"/>
      <c r="E6" s="127"/>
      <c r="F6" s="127"/>
    </row>
    <row r="7" spans="1:6" x14ac:dyDescent="0.25">
      <c r="A7" s="90"/>
      <c r="B7" s="94"/>
      <c r="C7" s="128"/>
      <c r="D7" s="128"/>
      <c r="E7" s="128"/>
      <c r="F7" s="128"/>
    </row>
    <row r="8" spans="1:6" x14ac:dyDescent="0.25">
      <c r="A8" s="90" t="s">
        <v>10</v>
      </c>
      <c r="B8" s="94"/>
      <c r="C8" s="126"/>
      <c r="D8" s="126"/>
      <c r="E8" s="126"/>
      <c r="F8" s="126"/>
    </row>
    <row r="9" spans="1:6" x14ac:dyDescent="0.25">
      <c r="A9" s="90" t="s">
        <v>30</v>
      </c>
      <c r="B9" s="94"/>
      <c r="C9" s="129"/>
      <c r="D9" s="129"/>
      <c r="E9" s="129"/>
      <c r="F9" s="129"/>
    </row>
    <row r="10" spans="1:6" x14ac:dyDescent="0.25">
      <c r="A10" s="90" t="s">
        <v>91</v>
      </c>
      <c r="B10" s="94"/>
      <c r="C10" s="77"/>
      <c r="D10" s="77"/>
      <c r="E10" s="77"/>
      <c r="F10" s="77"/>
    </row>
    <row r="11" spans="1:6" x14ac:dyDescent="0.25">
      <c r="A11" s="95" t="s">
        <v>32</v>
      </c>
      <c r="B11" s="94"/>
      <c r="C11" s="130"/>
      <c r="D11" s="130"/>
      <c r="E11" s="130"/>
      <c r="F11" s="130"/>
    </row>
    <row r="12" spans="1:6" x14ac:dyDescent="0.25">
      <c r="A12" s="35"/>
      <c r="B12" s="36"/>
      <c r="C12" s="78"/>
      <c r="D12" s="17"/>
    </row>
    <row r="13" spans="1:6" x14ac:dyDescent="0.25">
      <c r="B13" s="8"/>
      <c r="C13" s="20"/>
      <c r="D13" s="18"/>
      <c r="E13" s="15"/>
    </row>
    <row r="14" spans="1:6" x14ac:dyDescent="0.25">
      <c r="A14" s="21" t="s">
        <v>33</v>
      </c>
      <c r="B14" s="22"/>
      <c r="C14" s="19"/>
      <c r="D14" s="14"/>
      <c r="E14" s="15"/>
    </row>
    <row r="15" spans="1:6" x14ac:dyDescent="0.25">
      <c r="A15" s="124" t="s">
        <v>31</v>
      </c>
      <c r="B15" s="124"/>
      <c r="C15" s="124"/>
      <c r="D15" s="124"/>
      <c r="E15" s="124"/>
      <c r="F15" s="124"/>
    </row>
    <row r="16" spans="1:6" x14ac:dyDescent="0.25">
      <c r="A16" s="124"/>
      <c r="B16" s="124"/>
      <c r="C16" s="124"/>
      <c r="D16" s="124"/>
      <c r="E16" s="124"/>
      <c r="F16" s="124"/>
    </row>
    <row r="17" spans="1:6" x14ac:dyDescent="0.25">
      <c r="A17" s="124"/>
      <c r="B17" s="124"/>
      <c r="C17" s="124"/>
      <c r="D17" s="124"/>
      <c r="E17" s="124"/>
      <c r="F17" s="124"/>
    </row>
    <row r="18" spans="1:6" x14ac:dyDescent="0.25">
      <c r="A18" s="23"/>
      <c r="B18" s="23"/>
      <c r="C18" s="23"/>
      <c r="D18" s="23"/>
      <c r="E18" s="23"/>
      <c r="F18" s="23"/>
    </row>
    <row r="19" spans="1:6" x14ac:dyDescent="0.25">
      <c r="A19" s="23"/>
      <c r="B19" s="23"/>
      <c r="C19" s="23"/>
      <c r="D19" s="23"/>
      <c r="E19" s="23"/>
      <c r="F19" s="23"/>
    </row>
    <row r="20" spans="1:6" x14ac:dyDescent="0.25">
      <c r="A20" s="23"/>
      <c r="B20" s="23"/>
      <c r="C20" s="23"/>
      <c r="D20" s="23"/>
      <c r="E20" s="23"/>
      <c r="F20" s="23"/>
    </row>
    <row r="21" spans="1:6" x14ac:dyDescent="0.25">
      <c r="A21" s="24" t="s">
        <v>34</v>
      </c>
      <c r="B21" s="25"/>
      <c r="C21" s="26"/>
      <c r="D21" s="15"/>
      <c r="E21" s="15"/>
    </row>
    <row r="22" spans="1:6" x14ac:dyDescent="0.25">
      <c r="A22" s="125"/>
      <c r="B22" s="125"/>
      <c r="C22" s="125"/>
      <c r="D22" s="125"/>
      <c r="E22" s="125"/>
      <c r="F22" s="125"/>
    </row>
    <row r="23" spans="1:6" x14ac:dyDescent="0.25">
      <c r="A23" s="125"/>
      <c r="B23" s="125"/>
      <c r="C23" s="125"/>
      <c r="D23" s="125"/>
      <c r="E23" s="125"/>
      <c r="F23" s="125"/>
    </row>
    <row r="24" spans="1:6" x14ac:dyDescent="0.25">
      <c r="A24" s="125"/>
      <c r="B24" s="125"/>
      <c r="C24" s="125"/>
      <c r="D24" s="125"/>
      <c r="E24" s="125"/>
      <c r="F24" s="125"/>
    </row>
    <row r="25" spans="1:6" x14ac:dyDescent="0.25">
      <c r="A25" s="125"/>
      <c r="B25" s="125"/>
      <c r="C25" s="125"/>
      <c r="D25" s="125"/>
      <c r="E25" s="125"/>
      <c r="F25" s="125"/>
    </row>
    <row r="26" spans="1:6" x14ac:dyDescent="0.25">
      <c r="A26" s="125"/>
      <c r="B26" s="125"/>
      <c r="C26" s="125"/>
      <c r="D26" s="125"/>
      <c r="E26" s="125"/>
      <c r="F26" s="125"/>
    </row>
    <row r="27" spans="1:6" x14ac:dyDescent="0.25">
      <c r="A27" s="125"/>
      <c r="B27" s="125"/>
      <c r="C27" s="125"/>
      <c r="D27" s="125"/>
      <c r="E27" s="125"/>
      <c r="F27" s="125"/>
    </row>
    <row r="28" spans="1:6" x14ac:dyDescent="0.25">
      <c r="A28" s="27"/>
      <c r="B28" s="27"/>
      <c r="C28" s="27"/>
      <c r="D28" s="16"/>
      <c r="E28" s="28"/>
    </row>
    <row r="29" spans="1:6" x14ac:dyDescent="0.25">
      <c r="A29" s="27"/>
      <c r="B29" s="27"/>
      <c r="C29" s="27"/>
      <c r="D29" s="14"/>
      <c r="E29" s="29"/>
    </row>
    <row r="30" spans="1:6" x14ac:dyDescent="0.25">
      <c r="A30" s="27"/>
      <c r="B30" s="27"/>
      <c r="C30" s="27"/>
      <c r="D30" s="30"/>
      <c r="E30" s="30"/>
    </row>
    <row r="31" spans="1:6" x14ac:dyDescent="0.25">
      <c r="A31" s="27"/>
      <c r="B31" s="27"/>
      <c r="C31" s="27"/>
      <c r="D31" s="27"/>
      <c r="E31" s="27"/>
    </row>
    <row r="32" spans="1:6" x14ac:dyDescent="0.25">
      <c r="A32" s="27"/>
      <c r="B32" s="27"/>
      <c r="C32" s="27"/>
      <c r="D32" s="27"/>
      <c r="E32" s="27"/>
    </row>
    <row r="33" spans="1:5" x14ac:dyDescent="0.25">
      <c r="A33" s="27"/>
      <c r="B33" s="31"/>
      <c r="C33" s="27"/>
      <c r="D33" s="27"/>
      <c r="E33" s="27"/>
    </row>
    <row r="34" spans="1:5" x14ac:dyDescent="0.25">
      <c r="A34" s="32"/>
      <c r="C34" s="27"/>
      <c r="D34" s="27"/>
      <c r="E34" s="27"/>
    </row>
    <row r="35" spans="1:5" x14ac:dyDescent="0.25">
      <c r="C35" s="27"/>
      <c r="D35" s="27"/>
      <c r="E35" s="27"/>
    </row>
    <row r="36" spans="1:5" x14ac:dyDescent="0.25">
      <c r="C36" s="27"/>
      <c r="D36" s="27"/>
      <c r="E36" s="27"/>
    </row>
    <row r="37" spans="1:5" x14ac:dyDescent="0.25">
      <c r="C37" s="33"/>
      <c r="D37" s="27"/>
      <c r="E37" s="27"/>
    </row>
    <row r="38" spans="1:5" x14ac:dyDescent="0.25">
      <c r="D38" s="27"/>
      <c r="E38" s="27"/>
    </row>
    <row r="39" spans="1:5" x14ac:dyDescent="0.25">
      <c r="D39" s="27"/>
      <c r="E39" s="27"/>
    </row>
    <row r="40" spans="1:5" x14ac:dyDescent="0.25">
      <c r="D40" s="18"/>
    </row>
  </sheetData>
  <sheetProtection selectLockedCells="1"/>
  <mergeCells count="9">
    <mergeCell ref="A1:E1"/>
    <mergeCell ref="A15:F17"/>
    <mergeCell ref="A22:F27"/>
    <mergeCell ref="C5:F5"/>
    <mergeCell ref="C6:F6"/>
    <mergeCell ref="C7:F7"/>
    <mergeCell ref="C8:F8"/>
    <mergeCell ref="C9:F9"/>
    <mergeCell ref="C11:F11"/>
  </mergeCells>
  <pageMargins left="0.7" right="0.7" top="0.75" bottom="0.75" header="0.3" footer="0.3"/>
  <pageSetup paperSize="9" orientation="portrait" horizontalDpi="300" verticalDpi="300" r:id="rId1"/>
  <headerFooter scaleWithDoc="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1A68C-8741-4A46-8759-C32018E314E0}">
  <sheetPr codeName="Ark2"/>
  <dimension ref="A1:W93"/>
  <sheetViews>
    <sheetView showGridLines="0" showRowColHeaders="0" showRuler="0" zoomScaleNormal="100" workbookViewId="0">
      <selection activeCell="X6" sqref="X6"/>
    </sheetView>
  </sheetViews>
  <sheetFormatPr defaultRowHeight="15" x14ac:dyDescent="0.25"/>
  <cols>
    <col min="3" max="3" width="11" customWidth="1"/>
    <col min="4" max="4" width="12.140625" bestFit="1" customWidth="1"/>
    <col min="9" max="9" width="8" customWidth="1"/>
    <col min="10" max="10" width="3.42578125" customWidth="1"/>
    <col min="11" max="11" width="13.42578125" customWidth="1"/>
    <col min="12" max="23" width="13.42578125" hidden="1" customWidth="1"/>
    <col min="24" max="24" width="13.42578125" customWidth="1"/>
  </cols>
  <sheetData>
    <row r="1" spans="1:16" x14ac:dyDescent="0.25">
      <c r="A1" s="146" t="s">
        <v>45</v>
      </c>
      <c r="B1" s="146"/>
      <c r="C1" s="146"/>
      <c r="D1" s="146"/>
      <c r="E1" s="146"/>
      <c r="F1" s="146"/>
      <c r="G1" s="146"/>
      <c r="H1" s="146"/>
      <c r="I1" s="146"/>
      <c r="J1" s="146"/>
      <c r="K1" s="146"/>
    </row>
    <row r="2" spans="1:16" x14ac:dyDescent="0.25">
      <c r="A2" s="146"/>
      <c r="B2" s="146"/>
      <c r="C2" s="146"/>
      <c r="D2" s="146"/>
      <c r="E2" s="146"/>
      <c r="F2" s="146"/>
      <c r="G2" s="146"/>
      <c r="H2" s="146"/>
      <c r="I2" s="146"/>
      <c r="J2" s="146"/>
      <c r="K2" s="146"/>
    </row>
    <row r="3" spans="1:16" x14ac:dyDescent="0.25">
      <c r="A3" s="117" t="s">
        <v>7</v>
      </c>
      <c r="B3" s="117"/>
      <c r="C3" s="117"/>
      <c r="D3" s="138">
        <f ca="1">Virksomhedsoplysninger!C3</f>
        <v>43966</v>
      </c>
      <c r="E3" s="138"/>
      <c r="F3" s="138"/>
      <c r="G3" s="138"/>
      <c r="H3" s="138"/>
      <c r="I3" s="138"/>
      <c r="J3" s="138"/>
      <c r="K3" s="138"/>
    </row>
    <row r="4" spans="1:16" x14ac:dyDescent="0.25">
      <c r="A4" s="117" t="s">
        <v>8</v>
      </c>
      <c r="B4" s="118"/>
      <c r="C4" s="118"/>
      <c r="D4" s="139">
        <f>Virksomhedsoplysninger!C5</f>
        <v>0</v>
      </c>
      <c r="E4" s="139"/>
      <c r="F4" s="139"/>
      <c r="G4" s="139"/>
      <c r="H4" s="139"/>
      <c r="I4" s="139"/>
      <c r="J4" s="139"/>
      <c r="K4" s="139"/>
    </row>
    <row r="5" spans="1:16" x14ac:dyDescent="0.25">
      <c r="A5" s="119" t="s">
        <v>9</v>
      </c>
      <c r="B5" s="120"/>
      <c r="C5" s="120"/>
      <c r="D5" s="139">
        <f>Virksomhedsoplysninger!C6</f>
        <v>0</v>
      </c>
      <c r="E5" s="139"/>
      <c r="F5" s="139"/>
      <c r="G5" s="139"/>
      <c r="H5" s="139"/>
      <c r="I5" s="139"/>
      <c r="J5" s="139"/>
      <c r="K5" s="139"/>
    </row>
    <row r="6" spans="1:16" x14ac:dyDescent="0.25">
      <c r="A6" s="119" t="s">
        <v>10</v>
      </c>
      <c r="B6" s="120"/>
      <c r="C6" s="120"/>
      <c r="D6" s="139">
        <f>Virksomhedsoplysninger!C8</f>
        <v>0</v>
      </c>
      <c r="E6" s="139"/>
      <c r="F6" s="139"/>
      <c r="G6" s="139"/>
      <c r="H6" s="139"/>
      <c r="I6" s="139"/>
      <c r="J6" s="139"/>
      <c r="K6" s="139"/>
    </row>
    <row r="7" spans="1:16" x14ac:dyDescent="0.25">
      <c r="A7" s="119" t="s">
        <v>11</v>
      </c>
      <c r="B7" s="120"/>
      <c r="C7" s="120"/>
      <c r="D7" s="140">
        <f>Virksomhedsoplysninger!C10</f>
        <v>0</v>
      </c>
      <c r="E7" s="140"/>
      <c r="F7" s="140"/>
      <c r="G7" s="140"/>
      <c r="H7" s="140"/>
      <c r="I7" s="140"/>
      <c r="J7" s="140"/>
      <c r="K7" s="140"/>
    </row>
    <row r="8" spans="1:16" x14ac:dyDescent="0.25">
      <c r="A8" s="119" t="s">
        <v>12</v>
      </c>
      <c r="B8" s="117"/>
      <c r="C8" s="117"/>
      <c r="D8" s="140">
        <f>Virksomhedsoplysninger!C11</f>
        <v>0</v>
      </c>
      <c r="E8" s="139"/>
      <c r="F8" s="139"/>
      <c r="G8" s="139"/>
      <c r="H8" s="139"/>
      <c r="I8" s="139"/>
      <c r="J8" s="139"/>
      <c r="K8" s="139"/>
    </row>
    <row r="9" spans="1:16" x14ac:dyDescent="0.25">
      <c r="A9" s="119" t="s">
        <v>13</v>
      </c>
      <c r="B9" s="117"/>
      <c r="C9" s="117"/>
      <c r="D9" s="141">
        <f>Virksomhedsoplysninger!C9</f>
        <v>0</v>
      </c>
      <c r="E9" s="141"/>
      <c r="F9" s="141"/>
      <c r="G9" s="141"/>
      <c r="H9" s="141"/>
      <c r="I9" s="141"/>
      <c r="J9" s="141"/>
      <c r="K9" s="141"/>
    </row>
    <row r="10" spans="1:16" x14ac:dyDescent="0.25">
      <c r="A10" s="116" t="s">
        <v>44</v>
      </c>
      <c r="B10" s="116"/>
      <c r="C10" s="116"/>
      <c r="D10" s="96"/>
      <c r="E10" s="96"/>
      <c r="F10" s="96"/>
      <c r="G10" s="96"/>
      <c r="H10" s="96"/>
      <c r="I10" s="96"/>
      <c r="J10" s="96"/>
      <c r="K10" s="96"/>
    </row>
    <row r="11" spans="1:16" x14ac:dyDescent="0.25">
      <c r="A11" s="3"/>
      <c r="C11" s="144"/>
      <c r="D11" s="144"/>
      <c r="L11" s="8"/>
      <c r="M11" s="8"/>
      <c r="N11" s="8"/>
      <c r="O11" s="8"/>
      <c r="P11" s="8"/>
    </row>
    <row r="12" spans="1:16" x14ac:dyDescent="0.25">
      <c r="A12" s="37" t="s">
        <v>96</v>
      </c>
      <c r="B12" s="40"/>
      <c r="C12" s="40"/>
      <c r="D12" s="40"/>
      <c r="E12" s="40"/>
      <c r="F12" s="40"/>
      <c r="G12" s="40"/>
      <c r="H12" s="40"/>
      <c r="I12" s="40"/>
      <c r="J12" s="40"/>
      <c r="K12" s="40" t="s">
        <v>56</v>
      </c>
      <c r="L12" s="8"/>
      <c r="M12" s="8"/>
      <c r="N12" s="8"/>
      <c r="O12" s="8"/>
      <c r="P12" s="8"/>
    </row>
    <row r="13" spans="1:16" x14ac:dyDescent="0.25">
      <c r="A13" s="143" t="s">
        <v>69</v>
      </c>
      <c r="B13" s="143"/>
      <c r="C13" s="143"/>
      <c r="D13" s="143"/>
      <c r="E13" s="143"/>
      <c r="F13" s="143"/>
      <c r="G13" s="143"/>
      <c r="H13" s="143"/>
      <c r="I13" s="143"/>
      <c r="J13" s="143"/>
      <c r="K13" s="79">
        <v>0</v>
      </c>
      <c r="L13" s="8">
        <f>SUM(K13+K14+K15+K17)</f>
        <v>0</v>
      </c>
      <c r="M13" s="8"/>
      <c r="N13" s="8"/>
      <c r="O13" s="8"/>
      <c r="P13" s="8"/>
    </row>
    <row r="14" spans="1:16" x14ac:dyDescent="0.25">
      <c r="A14" t="s">
        <v>97</v>
      </c>
      <c r="K14" s="79">
        <v>0</v>
      </c>
      <c r="L14" s="8"/>
      <c r="M14" s="8"/>
      <c r="N14" s="8"/>
      <c r="O14" s="8"/>
      <c r="P14" s="8"/>
    </row>
    <row r="15" spans="1:16" hidden="1" x14ac:dyDescent="0.25">
      <c r="A15" t="s">
        <v>70</v>
      </c>
      <c r="K15" s="79">
        <v>0</v>
      </c>
      <c r="L15" s="8"/>
      <c r="M15" s="8"/>
      <c r="N15" s="8"/>
      <c r="O15" s="8"/>
      <c r="P15" s="8"/>
    </row>
    <row r="16" spans="1:16" hidden="1" x14ac:dyDescent="0.25">
      <c r="A16" s="133" t="s">
        <v>71</v>
      </c>
      <c r="B16" s="133"/>
      <c r="C16" s="133"/>
      <c r="D16" s="133"/>
      <c r="E16" s="133"/>
      <c r="F16" s="133"/>
      <c r="G16" s="133"/>
      <c r="H16" s="133"/>
      <c r="K16" s="35"/>
      <c r="L16" s="8"/>
      <c r="M16" s="8"/>
      <c r="N16" s="8"/>
      <c r="O16" s="8"/>
      <c r="P16" s="8"/>
    </row>
    <row r="17" spans="1:16" hidden="1" x14ac:dyDescent="0.25">
      <c r="A17" s="133"/>
      <c r="B17" s="133"/>
      <c r="C17" s="133"/>
      <c r="D17" s="133"/>
      <c r="E17" s="133"/>
      <c r="F17" s="133"/>
      <c r="G17" s="133"/>
      <c r="H17" s="133"/>
      <c r="K17" s="79">
        <v>0</v>
      </c>
      <c r="L17" s="8">
        <v>1</v>
      </c>
      <c r="M17" s="8">
        <f>VLOOKUP(D21,Risikogrupper!H15:K35,4)</f>
        <v>88.25</v>
      </c>
      <c r="N17" s="8">
        <f>K13*M17</f>
        <v>0</v>
      </c>
      <c r="O17" s="8"/>
      <c r="P17" s="8"/>
    </row>
    <row r="18" spans="1:16" x14ac:dyDescent="0.25">
      <c r="A18" s="90" t="s">
        <v>14</v>
      </c>
      <c r="B18" s="90"/>
      <c r="C18" s="90"/>
      <c r="D18" s="90"/>
      <c r="E18" s="90"/>
      <c r="F18" s="90"/>
      <c r="G18" s="90"/>
      <c r="H18" s="90"/>
      <c r="I18" s="90"/>
      <c r="J18" s="90"/>
      <c r="K18" s="90"/>
      <c r="L18" s="8">
        <v>2</v>
      </c>
      <c r="M18" s="8">
        <f>VLOOKUP(D21,Risikogrupper!M15:P35,4)</f>
        <v>163</v>
      </c>
      <c r="N18" s="8">
        <f>K14*M18</f>
        <v>0</v>
      </c>
      <c r="O18" s="8"/>
      <c r="P18" s="8"/>
    </row>
    <row r="19" spans="1:16" x14ac:dyDescent="0.25">
      <c r="F19" s="8">
        <v>1</v>
      </c>
      <c r="G19" s="8">
        <v>2</v>
      </c>
      <c r="H19" s="8">
        <v>3</v>
      </c>
      <c r="I19" s="8">
        <v>4</v>
      </c>
      <c r="J19" s="8"/>
      <c r="K19" s="8"/>
      <c r="L19" s="8">
        <v>3</v>
      </c>
      <c r="M19" s="8">
        <f>VLOOKUP(D21,Risikogrupper!R15:U35,4)</f>
        <v>182.5</v>
      </c>
      <c r="N19" s="8">
        <f>K15*M19</f>
        <v>0</v>
      </c>
      <c r="O19" s="8"/>
      <c r="P19" s="8"/>
    </row>
    <row r="20" spans="1:16" x14ac:dyDescent="0.25">
      <c r="A20" t="s">
        <v>2</v>
      </c>
      <c r="D20" s="147">
        <v>500000</v>
      </c>
      <c r="E20" s="147"/>
      <c r="F20" s="8">
        <f>VLOOKUP('Kollektiv ulykke'!D20,Risikogrupper!H15:I35,2)</f>
        <v>174.89999999999998</v>
      </c>
      <c r="G20" s="8">
        <f>VLOOKUP('Kollektiv ulykke'!D20,Risikogrupper!M15:N35,2)</f>
        <v>320.34999999999997</v>
      </c>
      <c r="H20" s="8">
        <f>VLOOKUP('Kollektiv ulykke'!D20,Risikogrupper!R15:S35,2)</f>
        <v>355</v>
      </c>
      <c r="I20" s="8">
        <f>VLOOKUP('Kollektiv ulykke'!D20,Risikogrupper!W15:X35,2)</f>
        <v>500</v>
      </c>
      <c r="J20" s="8"/>
      <c r="K20" s="8"/>
      <c r="L20" s="8">
        <v>4</v>
      </c>
      <c r="M20" s="8">
        <f>VLOOKUP(D21,Risikogrupper!W15:Z35,4)</f>
        <v>247.5</v>
      </c>
      <c r="N20" s="8">
        <f>K17*M20</f>
        <v>0</v>
      </c>
      <c r="O20" s="8"/>
      <c r="P20" s="8"/>
    </row>
    <row r="21" spans="1:16" x14ac:dyDescent="0.25">
      <c r="A21" t="s">
        <v>72</v>
      </c>
      <c r="D21" s="142">
        <v>500000</v>
      </c>
      <c r="E21" s="142"/>
      <c r="F21" s="8">
        <f>F20*K13</f>
        <v>0</v>
      </c>
      <c r="G21" s="8">
        <f>K14*G20</f>
        <v>0</v>
      </c>
      <c r="H21" s="8">
        <f>H20*K15</f>
        <v>0</v>
      </c>
      <c r="I21" s="8">
        <f>I20*K17</f>
        <v>0</v>
      </c>
      <c r="J21" s="8"/>
      <c r="K21" s="8"/>
      <c r="L21" s="8"/>
      <c r="M21" s="8"/>
      <c r="N21" s="8">
        <f>SUM(N17:N20)</f>
        <v>0</v>
      </c>
      <c r="O21" s="8"/>
      <c r="P21" s="8"/>
    </row>
    <row r="22" spans="1:16" x14ac:dyDescent="0.25">
      <c r="F22" s="8">
        <f>VLOOKUP('Kollektiv ulykke'!D21,Risikogrupper!H16:J35,3)</f>
        <v>192.5</v>
      </c>
      <c r="G22" s="8">
        <f>VLOOKUP('Kollektiv ulykke'!D21,Risikogrupper!M15:O35,3)</f>
        <v>355</v>
      </c>
      <c r="H22" s="8">
        <f>VLOOKUP('Kollektiv ulykke'!D21,Risikogrupper!R15:T35,3)</f>
        <v>395</v>
      </c>
      <c r="I22" s="8">
        <f>VLOOKUP('Kollektiv ulykke'!D21,Risikogrupper!W15:Y35,3)</f>
        <v>535</v>
      </c>
      <c r="J22" s="8"/>
      <c r="K22" s="8"/>
      <c r="L22" s="8"/>
      <c r="M22" s="8"/>
      <c r="N22" s="8"/>
      <c r="O22" s="8"/>
      <c r="P22" s="8"/>
    </row>
    <row r="23" spans="1:16" x14ac:dyDescent="0.25">
      <c r="A23" t="s">
        <v>73</v>
      </c>
      <c r="D23" s="43" t="s">
        <v>16</v>
      </c>
      <c r="E23" s="8">
        <f>D24*C11</f>
        <v>0</v>
      </c>
      <c r="F23" s="8">
        <f>F22*K13</f>
        <v>0</v>
      </c>
      <c r="G23" s="8">
        <f>K14*G22</f>
        <v>0</v>
      </c>
      <c r="H23" s="8">
        <f>H22*K15</f>
        <v>0</v>
      </c>
      <c r="I23" s="8">
        <f>I22*K17</f>
        <v>0</v>
      </c>
      <c r="J23" s="8"/>
      <c r="K23" s="8"/>
      <c r="L23" s="8"/>
      <c r="M23" s="8"/>
      <c r="N23" s="8"/>
      <c r="O23" s="8"/>
    </row>
    <row r="24" spans="1:16" x14ac:dyDescent="0.25">
      <c r="D24" s="8" t="b">
        <f>IF(C13="Kontor, praktikant, revisor, advokat, o.lign.",Risikogrupper!I41,IF(C13="Konsulent, butik, frisør, SOSU, tandlæge, læge, o.lign.",Risikogrupper!N41,IF(C13="Mekaniker, køkken ass., elektriker, murer, tømrer, VVS, maskin arb., kok, o.lign.",Risikogrupper!S41,IF(C13="Brolægger, fisker, vicevært, tagdækker, fabriksarbejder, vagt, o.lign.",Risikogrupper!X41,IF(C13="Brandmand, stilladsmedarbejder, vinduespudser, vindmøllemontør, savværk, o.lign.",Risikogrupper!X41)))))</f>
        <v>0</v>
      </c>
      <c r="E24" s="8">
        <f>IF(D23="Ja",E23+F22,IF(D23="Nej",F22,))</f>
        <v>192.5</v>
      </c>
      <c r="F24" s="8">
        <f>F21+F23</f>
        <v>0</v>
      </c>
      <c r="G24" s="8">
        <f>G21+G23</f>
        <v>0</v>
      </c>
      <c r="H24" s="8">
        <f>H21+H23</f>
        <v>0</v>
      </c>
      <c r="I24" s="8">
        <f>I21+I23</f>
        <v>0</v>
      </c>
      <c r="J24" s="8">
        <f>SUM(F24:I24)</f>
        <v>0</v>
      </c>
      <c r="K24" s="8">
        <f>IF(D23="Ja",J24+N21,IF(D23="Nej",J24,))</f>
        <v>0</v>
      </c>
      <c r="L24" s="8"/>
      <c r="M24" s="8"/>
      <c r="N24" s="8"/>
      <c r="O24" s="8"/>
    </row>
    <row r="25" spans="1:16" x14ac:dyDescent="0.25">
      <c r="A25" s="90" t="s">
        <v>18</v>
      </c>
      <c r="B25" s="90"/>
      <c r="C25" s="90"/>
      <c r="D25" s="90"/>
      <c r="E25" s="90"/>
      <c r="F25" s="90"/>
      <c r="G25" s="90"/>
      <c r="H25" s="90"/>
      <c r="I25" s="90"/>
      <c r="J25" s="90"/>
      <c r="K25" s="90"/>
    </row>
    <row r="26" spans="1:16" x14ac:dyDescent="0.25">
      <c r="F26" s="8"/>
      <c r="G26" s="8"/>
      <c r="H26" s="8"/>
      <c r="I26" s="8"/>
      <c r="J26" s="8"/>
    </row>
    <row r="27" spans="1:16" x14ac:dyDescent="0.25">
      <c r="A27" t="s">
        <v>5</v>
      </c>
      <c r="D27" s="134" t="s">
        <v>17</v>
      </c>
      <c r="E27" s="134"/>
      <c r="F27" s="8">
        <f>L13*24</f>
        <v>0</v>
      </c>
      <c r="G27" s="8">
        <f>IF(D27="Ja",F27+K24,IF(D27="Nej",K24,))</f>
        <v>0</v>
      </c>
      <c r="H27" s="8">
        <f>IF(D27="Ja",1,0)</f>
        <v>0</v>
      </c>
      <c r="I27" s="8"/>
      <c r="J27" s="8"/>
    </row>
    <row r="28" spans="1:16" x14ac:dyDescent="0.25">
      <c r="A28" t="s">
        <v>6</v>
      </c>
      <c r="D28" s="145" t="s">
        <v>17</v>
      </c>
      <c r="E28" s="145"/>
      <c r="F28" s="8">
        <f>L13*23.53</f>
        <v>0</v>
      </c>
      <c r="G28" s="8">
        <f>IF(D28="Ja",F28+G27,IF(D28="Nej",G27,))</f>
        <v>0</v>
      </c>
      <c r="H28" s="8">
        <f>IF(D28="Ja",1,0)</f>
        <v>0</v>
      </c>
      <c r="I28" s="8"/>
      <c r="J28" s="8"/>
    </row>
    <row r="29" spans="1:16" x14ac:dyDescent="0.25">
      <c r="A29" t="s">
        <v>54</v>
      </c>
      <c r="D29" s="145" t="s">
        <v>17</v>
      </c>
      <c r="E29" s="145"/>
      <c r="F29" s="8">
        <f>L13*73</f>
        <v>0</v>
      </c>
      <c r="G29" s="8">
        <f>IF(D29="Ja",F29+G28,IF(D29="Nej",G28,))</f>
        <v>0</v>
      </c>
      <c r="H29" s="8">
        <f>IF(D29="Ja",1,0)</f>
        <v>0</v>
      </c>
      <c r="I29" s="8"/>
      <c r="J29" s="8"/>
    </row>
    <row r="30" spans="1:16" x14ac:dyDescent="0.25">
      <c r="A30" t="s">
        <v>55</v>
      </c>
      <c r="D30" s="145" t="s">
        <v>17</v>
      </c>
      <c r="E30" s="145"/>
      <c r="F30" s="8">
        <f>L13*62.5</f>
        <v>0</v>
      </c>
      <c r="G30" s="8">
        <f>IF(D30="Ja",F30+G29,IF(D30="Nej",G29,))</f>
        <v>0</v>
      </c>
      <c r="H30" s="8">
        <f>IF(D30="Ja",1,0)</f>
        <v>0</v>
      </c>
      <c r="I30" s="8"/>
      <c r="J30" s="8"/>
    </row>
    <row r="31" spans="1:16" x14ac:dyDescent="0.25">
      <c r="F31" s="8"/>
      <c r="G31" s="8"/>
      <c r="H31" s="8">
        <f>SUM(H27:H30)</f>
        <v>0</v>
      </c>
      <c r="I31" s="8"/>
      <c r="J31" s="8"/>
    </row>
    <row r="32" spans="1:16" x14ac:dyDescent="0.25">
      <c r="A32" s="96" t="s">
        <v>25</v>
      </c>
      <c r="B32" s="96"/>
      <c r="C32" s="96"/>
      <c r="D32" s="96"/>
      <c r="E32" s="96"/>
      <c r="F32" s="96"/>
      <c r="G32" s="96"/>
      <c r="H32" s="96"/>
      <c r="I32" s="96"/>
      <c r="J32" s="96"/>
      <c r="K32" s="96"/>
    </row>
    <row r="33" spans="1:22" x14ac:dyDescent="0.25">
      <c r="A33" t="s">
        <v>25</v>
      </c>
      <c r="D33" s="137" t="s">
        <v>26</v>
      </c>
      <c r="E33" s="137"/>
      <c r="F33" s="137"/>
    </row>
    <row r="34" spans="1:22" x14ac:dyDescent="0.25">
      <c r="G34" s="8">
        <f>IF(D33="Kun arbejdstid",G30/2,G30)</f>
        <v>0</v>
      </c>
    </row>
    <row r="35" spans="1:22" ht="18.75" x14ac:dyDescent="0.3">
      <c r="A35" s="41" t="s">
        <v>24</v>
      </c>
      <c r="B35" s="42"/>
      <c r="C35" s="38"/>
      <c r="D35" s="80"/>
      <c r="E35" s="80"/>
      <c r="F35" s="80"/>
      <c r="G35" s="38"/>
      <c r="H35" s="132">
        <f>G34</f>
        <v>0</v>
      </c>
      <c r="I35" s="132"/>
      <c r="J35" s="132"/>
      <c r="K35" s="132"/>
    </row>
    <row r="37" spans="1:22" ht="15" customHeight="1" x14ac:dyDescent="0.25">
      <c r="A37" s="90" t="s">
        <v>58</v>
      </c>
      <c r="B37" s="90"/>
      <c r="C37" s="90"/>
      <c r="D37" s="90"/>
      <c r="E37" s="90"/>
      <c r="F37" s="90"/>
      <c r="G37" s="90"/>
      <c r="H37" s="90"/>
      <c r="I37" s="90"/>
      <c r="J37" s="90"/>
      <c r="K37" s="90"/>
      <c r="L37" s="5"/>
      <c r="M37" s="5"/>
      <c r="N37" s="5"/>
      <c r="O37" s="5"/>
      <c r="P37" s="5"/>
      <c r="Q37" s="5"/>
      <c r="R37" s="5"/>
      <c r="S37" s="5"/>
      <c r="T37" s="5"/>
      <c r="U37" s="5"/>
      <c r="V37" s="5"/>
    </row>
    <row r="38" spans="1:22" x14ac:dyDescent="0.25">
      <c r="A38" s="136" t="s">
        <v>94</v>
      </c>
      <c r="B38" s="136"/>
      <c r="C38" s="136"/>
      <c r="D38" s="136"/>
      <c r="E38" s="136"/>
      <c r="F38" s="136"/>
      <c r="G38" s="136"/>
      <c r="I38" s="44"/>
      <c r="J38" s="44"/>
      <c r="K38" s="44"/>
    </row>
    <row r="39" spans="1:22" x14ac:dyDescent="0.25">
      <c r="A39" s="136"/>
      <c r="B39" s="136"/>
      <c r="C39" s="136"/>
      <c r="D39" s="136"/>
      <c r="E39" s="136"/>
      <c r="F39" s="136"/>
      <c r="G39" s="136"/>
      <c r="I39" s="44"/>
      <c r="J39" s="44"/>
      <c r="K39" s="44"/>
    </row>
    <row r="40" spans="1:22" x14ac:dyDescent="0.25">
      <c r="A40" s="1" t="s">
        <v>59</v>
      </c>
      <c r="I40" s="134"/>
      <c r="J40" s="134"/>
      <c r="K40" s="134"/>
    </row>
    <row r="41" spans="1:22" x14ac:dyDescent="0.25">
      <c r="A41" s="1" t="s">
        <v>60</v>
      </c>
      <c r="I41" s="135"/>
      <c r="J41" s="135"/>
      <c r="K41" s="135"/>
    </row>
    <row r="42" spans="1:22" x14ac:dyDescent="0.25">
      <c r="A42" s="1"/>
      <c r="I42" s="44"/>
      <c r="J42" s="44"/>
      <c r="K42" s="44"/>
    </row>
    <row r="43" spans="1:22" x14ac:dyDescent="0.25">
      <c r="A43" s="1" t="s">
        <v>61</v>
      </c>
      <c r="I43" s="44"/>
      <c r="J43" s="44"/>
      <c r="K43" s="44"/>
    </row>
    <row r="44" spans="1:22" x14ac:dyDescent="0.25">
      <c r="A44" s="1" t="s">
        <v>68</v>
      </c>
      <c r="I44" s="44"/>
      <c r="J44" s="44"/>
      <c r="K44" s="44"/>
    </row>
    <row r="45" spans="1:22" x14ac:dyDescent="0.25">
      <c r="A45" s="1"/>
      <c r="I45" s="44"/>
      <c r="J45" s="44"/>
      <c r="K45" s="44"/>
    </row>
    <row r="46" spans="1:22" x14ac:dyDescent="0.25">
      <c r="A46" s="1" t="s">
        <v>63</v>
      </c>
      <c r="I46" s="44"/>
      <c r="J46" s="44"/>
      <c r="K46" s="44"/>
    </row>
    <row r="47" spans="1:22" ht="15" customHeight="1" x14ac:dyDescent="0.25">
      <c r="A47" s="1" t="s">
        <v>65</v>
      </c>
      <c r="I47" s="44"/>
      <c r="J47" s="44"/>
      <c r="K47" s="44"/>
    </row>
    <row r="48" spans="1:22" x14ac:dyDescent="0.25">
      <c r="A48" s="1"/>
      <c r="I48" s="44"/>
      <c r="J48" s="44"/>
      <c r="K48" s="44"/>
    </row>
    <row r="49" spans="1:22" x14ac:dyDescent="0.25">
      <c r="A49" s="1" t="s">
        <v>64</v>
      </c>
      <c r="I49" s="44"/>
      <c r="J49" s="44"/>
      <c r="K49" s="44"/>
    </row>
    <row r="51" spans="1:22" x14ac:dyDescent="0.25">
      <c r="A51" s="133" t="s">
        <v>98</v>
      </c>
      <c r="B51" s="133"/>
      <c r="C51" s="133"/>
      <c r="D51" s="133"/>
      <c r="E51" s="133"/>
      <c r="F51" s="133"/>
      <c r="G51" s="133"/>
      <c r="H51" s="133"/>
      <c r="I51" s="133"/>
      <c r="J51" s="133"/>
      <c r="K51" s="133"/>
      <c r="L51" s="133"/>
      <c r="M51" s="133"/>
      <c r="N51" s="133"/>
      <c r="O51" s="133"/>
      <c r="P51" s="133"/>
      <c r="Q51" s="133"/>
      <c r="R51" s="133"/>
      <c r="S51" s="133"/>
      <c r="T51" s="133"/>
      <c r="U51" s="133"/>
      <c r="V51" s="133"/>
    </row>
    <row r="52" spans="1:22"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row>
    <row r="53" spans="1:22"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row>
    <row r="54" spans="1:22" x14ac:dyDescent="0.25">
      <c r="A54" s="133"/>
      <c r="B54" s="133"/>
      <c r="C54" s="133"/>
      <c r="D54" s="133"/>
      <c r="E54" s="133"/>
      <c r="F54" s="133"/>
      <c r="G54" s="133"/>
      <c r="H54" s="133"/>
      <c r="I54" s="133"/>
      <c r="J54" s="133"/>
      <c r="K54" s="133"/>
      <c r="L54" s="133"/>
      <c r="M54" s="133"/>
      <c r="N54" s="133"/>
      <c r="O54" s="133"/>
      <c r="P54" s="133"/>
      <c r="Q54" s="133"/>
      <c r="R54" s="133"/>
      <c r="S54" s="133"/>
      <c r="T54" s="133"/>
      <c r="U54" s="133"/>
      <c r="V54" s="133"/>
    </row>
    <row r="55" spans="1:22" x14ac:dyDescent="0.25">
      <c r="A55" s="133"/>
      <c r="B55" s="133"/>
      <c r="C55" s="133"/>
      <c r="D55" s="133"/>
      <c r="E55" s="133"/>
      <c r="F55" s="133"/>
      <c r="G55" s="133"/>
      <c r="H55" s="133"/>
      <c r="I55" s="133"/>
      <c r="J55" s="133"/>
      <c r="K55" s="133"/>
      <c r="L55" s="133"/>
      <c r="M55" s="133"/>
      <c r="N55" s="133"/>
      <c r="O55" s="133"/>
      <c r="P55" s="133"/>
      <c r="Q55" s="133"/>
      <c r="R55" s="133"/>
      <c r="S55" s="133"/>
      <c r="T55" s="133"/>
      <c r="U55" s="133"/>
      <c r="V55" s="133"/>
    </row>
    <row r="56" spans="1:22"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row>
    <row r="57" spans="1:22"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row>
    <row r="58" spans="1:22"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row>
    <row r="59" spans="1:22" x14ac:dyDescent="0.25">
      <c r="A59" s="27"/>
      <c r="B59" s="27"/>
      <c r="C59" s="27"/>
      <c r="D59" s="27"/>
      <c r="E59" s="27"/>
      <c r="F59" s="27"/>
      <c r="G59" s="27"/>
      <c r="H59" s="27"/>
      <c r="I59" s="27"/>
      <c r="J59" s="27"/>
      <c r="K59" s="27"/>
      <c r="L59" s="27"/>
      <c r="M59" s="27"/>
      <c r="N59" s="27"/>
      <c r="O59" s="27"/>
      <c r="P59" s="27"/>
      <c r="Q59" s="27"/>
      <c r="R59" s="27"/>
      <c r="S59" s="27"/>
      <c r="T59" s="27"/>
      <c r="U59" s="27"/>
      <c r="V59" s="27"/>
    </row>
    <row r="60" spans="1:22" x14ac:dyDescent="0.25">
      <c r="A60" s="133" t="s">
        <v>99</v>
      </c>
      <c r="B60" s="133"/>
      <c r="C60" s="133"/>
      <c r="D60" s="133"/>
      <c r="E60" s="133"/>
      <c r="F60" s="133"/>
      <c r="G60" s="133"/>
      <c r="H60" s="133"/>
      <c r="I60" s="133"/>
      <c r="J60" s="133"/>
      <c r="K60" s="133"/>
    </row>
    <row r="61" spans="1:22" x14ac:dyDescent="0.25">
      <c r="A61" s="133"/>
      <c r="B61" s="133"/>
      <c r="C61" s="133"/>
      <c r="D61" s="133"/>
      <c r="E61" s="133"/>
      <c r="F61" s="133"/>
      <c r="G61" s="133"/>
      <c r="H61" s="133"/>
      <c r="I61" s="133"/>
      <c r="J61" s="133"/>
      <c r="K61" s="133"/>
    </row>
    <row r="62" spans="1:22" x14ac:dyDescent="0.25">
      <c r="A62" s="133"/>
      <c r="B62" s="133"/>
      <c r="C62" s="133"/>
      <c r="D62" s="133"/>
      <c r="E62" s="133"/>
      <c r="F62" s="133"/>
      <c r="G62" s="133"/>
      <c r="H62" s="133"/>
      <c r="I62" s="133"/>
      <c r="J62" s="133"/>
      <c r="K62" s="133"/>
    </row>
    <row r="63" spans="1:22" x14ac:dyDescent="0.25">
      <c r="A63" s="133"/>
      <c r="B63" s="133"/>
      <c r="C63" s="133"/>
      <c r="D63" s="133"/>
      <c r="E63" s="133"/>
      <c r="F63" s="133"/>
      <c r="G63" s="133"/>
      <c r="H63" s="133"/>
      <c r="I63" s="133"/>
      <c r="J63" s="133"/>
      <c r="K63" s="133"/>
    </row>
    <row r="65" spans="1:22" x14ac:dyDescent="0.25">
      <c r="A65" s="97" t="s">
        <v>18</v>
      </c>
      <c r="B65" s="90"/>
      <c r="C65" s="90"/>
      <c r="D65" s="90"/>
      <c r="E65" s="90"/>
      <c r="F65" s="90"/>
      <c r="G65" s="90"/>
      <c r="H65" s="90"/>
      <c r="I65" s="90"/>
      <c r="J65" s="90"/>
      <c r="K65" s="90"/>
      <c r="L65" s="5"/>
      <c r="M65" s="5"/>
      <c r="N65" s="5"/>
      <c r="O65" s="5"/>
      <c r="P65" s="5"/>
      <c r="Q65" s="5"/>
      <c r="R65" s="5"/>
      <c r="S65" s="5"/>
      <c r="T65" s="5"/>
      <c r="U65" s="5"/>
      <c r="V65" s="5"/>
    </row>
    <row r="67" spans="1:22" x14ac:dyDescent="0.25">
      <c r="A67" s="45" t="s">
        <v>5</v>
      </c>
    </row>
    <row r="68" spans="1:22" x14ac:dyDescent="0.25">
      <c r="A68" s="131" t="s">
        <v>76</v>
      </c>
      <c r="B68" s="131"/>
      <c r="C68" s="131"/>
      <c r="D68" s="131"/>
      <c r="E68" s="131"/>
      <c r="F68" s="131"/>
      <c r="G68" s="131"/>
      <c r="H68" s="131"/>
      <c r="I68" s="131"/>
      <c r="J68" s="131"/>
      <c r="K68" s="131"/>
    </row>
    <row r="69" spans="1:22" x14ac:dyDescent="0.25">
      <c r="A69" s="131"/>
      <c r="B69" s="131"/>
      <c r="C69" s="131"/>
      <c r="D69" s="131"/>
      <c r="E69" s="131"/>
      <c r="F69" s="131"/>
      <c r="G69" s="131"/>
      <c r="H69" s="131"/>
      <c r="I69" s="131"/>
      <c r="J69" s="131"/>
      <c r="K69" s="131"/>
    </row>
    <row r="70" spans="1:22" x14ac:dyDescent="0.25">
      <c r="A70" s="131"/>
      <c r="B70" s="131"/>
      <c r="C70" s="131"/>
      <c r="D70" s="131"/>
      <c r="E70" s="131"/>
      <c r="F70" s="131"/>
      <c r="G70" s="131"/>
      <c r="H70" s="131"/>
      <c r="I70" s="131"/>
      <c r="J70" s="131"/>
      <c r="K70" s="131"/>
    </row>
    <row r="71" spans="1:22" x14ac:dyDescent="0.25">
      <c r="A71" s="131"/>
      <c r="B71" s="131"/>
      <c r="C71" s="131"/>
      <c r="D71" s="131"/>
      <c r="E71" s="131"/>
      <c r="F71" s="131"/>
      <c r="G71" s="131"/>
      <c r="H71" s="131"/>
      <c r="I71" s="131"/>
      <c r="J71" s="131"/>
      <c r="K71" s="131"/>
    </row>
    <row r="72" spans="1:22" x14ac:dyDescent="0.25">
      <c r="A72" s="131"/>
      <c r="B72" s="131"/>
      <c r="C72" s="131"/>
      <c r="D72" s="131"/>
      <c r="E72" s="131"/>
      <c r="F72" s="131"/>
      <c r="G72" s="131"/>
      <c r="H72" s="131"/>
      <c r="I72" s="131"/>
      <c r="J72" s="131"/>
      <c r="K72" s="131"/>
    </row>
    <row r="73" spans="1:22" x14ac:dyDescent="0.25">
      <c r="A73" s="46" t="s">
        <v>77</v>
      </c>
    </row>
    <row r="75" spans="1:22" x14ac:dyDescent="0.25">
      <c r="A75" s="45" t="s">
        <v>6</v>
      </c>
    </row>
    <row r="76" spans="1:22" x14ac:dyDescent="0.25">
      <c r="A76" s="131" t="s">
        <v>78</v>
      </c>
      <c r="B76" s="131"/>
      <c r="C76" s="131"/>
      <c r="D76" s="131"/>
      <c r="E76" s="131"/>
      <c r="F76" s="131"/>
      <c r="G76" s="131"/>
      <c r="H76" s="131"/>
      <c r="I76" s="131"/>
      <c r="J76" s="131"/>
      <c r="K76" s="131"/>
    </row>
    <row r="77" spans="1:22" x14ac:dyDescent="0.25">
      <c r="A77" s="131"/>
      <c r="B77" s="131"/>
      <c r="C77" s="131"/>
      <c r="D77" s="131"/>
      <c r="E77" s="131"/>
      <c r="F77" s="131"/>
      <c r="G77" s="131"/>
      <c r="H77" s="131"/>
      <c r="I77" s="131"/>
      <c r="J77" s="131"/>
      <c r="K77" s="131"/>
    </row>
    <row r="78" spans="1:22" x14ac:dyDescent="0.25">
      <c r="A78" s="131"/>
      <c r="B78" s="131"/>
      <c r="C78" s="131"/>
      <c r="D78" s="131"/>
      <c r="E78" s="131"/>
      <c r="F78" s="131"/>
      <c r="G78" s="131"/>
      <c r="H78" s="131"/>
      <c r="I78" s="131"/>
      <c r="J78" s="131"/>
      <c r="K78" s="131"/>
    </row>
    <row r="79" spans="1:22" x14ac:dyDescent="0.25">
      <c r="A79" s="131"/>
      <c r="B79" s="131"/>
      <c r="C79" s="131"/>
      <c r="D79" s="131"/>
      <c r="E79" s="131"/>
      <c r="F79" s="131"/>
      <c r="G79" s="131"/>
      <c r="H79" s="131"/>
      <c r="I79" s="131"/>
      <c r="J79" s="131"/>
      <c r="K79" s="131"/>
    </row>
    <row r="80" spans="1:22" x14ac:dyDescent="0.25">
      <c r="A80" s="131"/>
      <c r="B80" s="131"/>
      <c r="C80" s="131"/>
      <c r="D80" s="131"/>
      <c r="E80" s="131"/>
      <c r="F80" s="131"/>
      <c r="G80" s="131"/>
      <c r="H80" s="131"/>
      <c r="I80" s="131"/>
      <c r="J80" s="131"/>
      <c r="K80" s="131"/>
    </row>
    <row r="81" spans="1:11" x14ac:dyDescent="0.25">
      <c r="A81" s="46" t="s">
        <v>79</v>
      </c>
    </row>
    <row r="83" spans="1:11" x14ac:dyDescent="0.25">
      <c r="A83" s="45" t="s">
        <v>54</v>
      </c>
    </row>
    <row r="84" spans="1:11" x14ac:dyDescent="0.25">
      <c r="A84" s="131" t="s">
        <v>80</v>
      </c>
      <c r="B84" s="131"/>
      <c r="C84" s="131"/>
      <c r="D84" s="131"/>
      <c r="E84" s="131"/>
      <c r="F84" s="131"/>
      <c r="G84" s="131"/>
      <c r="H84" s="131"/>
      <c r="I84" s="131"/>
      <c r="J84" s="131"/>
      <c r="K84" s="131"/>
    </row>
    <row r="85" spans="1:11" x14ac:dyDescent="0.25">
      <c r="A85" s="131"/>
      <c r="B85" s="131"/>
      <c r="C85" s="131"/>
      <c r="D85" s="131"/>
      <c r="E85" s="131"/>
      <c r="F85" s="131"/>
      <c r="G85" s="131"/>
      <c r="H85" s="131"/>
      <c r="I85" s="131"/>
      <c r="J85" s="131"/>
      <c r="K85" s="131"/>
    </row>
    <row r="86" spans="1:11" x14ac:dyDescent="0.25">
      <c r="A86" s="131"/>
      <c r="B86" s="131"/>
      <c r="C86" s="131"/>
      <c r="D86" s="131"/>
      <c r="E86" s="131"/>
      <c r="F86" s="131"/>
      <c r="G86" s="131"/>
      <c r="H86" s="131"/>
      <c r="I86" s="131"/>
      <c r="J86" s="131"/>
      <c r="K86" s="131"/>
    </row>
    <row r="87" spans="1:11" x14ac:dyDescent="0.25">
      <c r="A87" s="131"/>
      <c r="B87" s="131"/>
      <c r="C87" s="131"/>
      <c r="D87" s="131"/>
      <c r="E87" s="131"/>
      <c r="F87" s="131"/>
      <c r="G87" s="131"/>
      <c r="H87" s="131"/>
      <c r="I87" s="131"/>
      <c r="J87" s="131"/>
      <c r="K87" s="131"/>
    </row>
    <row r="88" spans="1:11" x14ac:dyDescent="0.25">
      <c r="A88" s="131"/>
      <c r="B88" s="131"/>
      <c r="C88" s="131"/>
      <c r="D88" s="131"/>
      <c r="E88" s="131"/>
      <c r="F88" s="131"/>
      <c r="G88" s="131"/>
      <c r="H88" s="131"/>
      <c r="I88" s="131"/>
      <c r="J88" s="131"/>
      <c r="K88" s="131"/>
    </row>
    <row r="89" spans="1:11" x14ac:dyDescent="0.25">
      <c r="A89" s="46" t="s">
        <v>77</v>
      </c>
    </row>
    <row r="91" spans="1:11" x14ac:dyDescent="0.25">
      <c r="A91" s="45" t="s">
        <v>55</v>
      </c>
    </row>
    <row r="92" spans="1:11" x14ac:dyDescent="0.25">
      <c r="A92" t="s">
        <v>74</v>
      </c>
    </row>
    <row r="93" spans="1:11" x14ac:dyDescent="0.25">
      <c r="A93" s="46" t="s">
        <v>75</v>
      </c>
    </row>
  </sheetData>
  <sheetProtection selectLockedCells="1"/>
  <mergeCells count="27">
    <mergeCell ref="A1:K2"/>
    <mergeCell ref="D20:E20"/>
    <mergeCell ref="D27:E27"/>
    <mergeCell ref="D28:E28"/>
    <mergeCell ref="D29:E29"/>
    <mergeCell ref="D33:F33"/>
    <mergeCell ref="D3:K3"/>
    <mergeCell ref="D4:K4"/>
    <mergeCell ref="D5:K5"/>
    <mergeCell ref="D6:K6"/>
    <mergeCell ref="D7:K7"/>
    <mergeCell ref="D8:K8"/>
    <mergeCell ref="D9:K9"/>
    <mergeCell ref="A16:H17"/>
    <mergeCell ref="D21:E21"/>
    <mergeCell ref="A13:J13"/>
    <mergeCell ref="C11:D11"/>
    <mergeCell ref="D30:E30"/>
    <mergeCell ref="A68:K72"/>
    <mergeCell ref="A76:K80"/>
    <mergeCell ref="A84:K88"/>
    <mergeCell ref="H35:K35"/>
    <mergeCell ref="A51:V58"/>
    <mergeCell ref="A60:K63"/>
    <mergeCell ref="I40:K40"/>
    <mergeCell ref="I41:K41"/>
    <mergeCell ref="A38:G39"/>
  </mergeCells>
  <pageMargins left="0.25" right="0.25"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8</xdr:col>
                    <xdr:colOff>0</xdr:colOff>
                    <xdr:row>38</xdr:row>
                    <xdr:rowOff>19050</xdr:rowOff>
                  </from>
                  <to>
                    <xdr:col>8</xdr:col>
                    <xdr:colOff>190500</xdr:colOff>
                    <xdr:row>38</xdr:row>
                    <xdr:rowOff>171450</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10</xdr:col>
                    <xdr:colOff>0</xdr:colOff>
                    <xdr:row>38</xdr:row>
                    <xdr:rowOff>19050</xdr:rowOff>
                  </from>
                  <to>
                    <xdr:col>10</xdr:col>
                    <xdr:colOff>190500</xdr:colOff>
                    <xdr:row>38</xdr:row>
                    <xdr:rowOff>171450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8</xdr:col>
                    <xdr:colOff>0</xdr:colOff>
                    <xdr:row>43</xdr:row>
                    <xdr:rowOff>19050</xdr:rowOff>
                  </from>
                  <to>
                    <xdr:col>8</xdr:col>
                    <xdr:colOff>190500</xdr:colOff>
                    <xdr:row>43</xdr:row>
                    <xdr:rowOff>171450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10</xdr:col>
                    <xdr:colOff>0</xdr:colOff>
                    <xdr:row>43</xdr:row>
                    <xdr:rowOff>19050</xdr:rowOff>
                  </from>
                  <to>
                    <xdr:col>10</xdr:col>
                    <xdr:colOff>190500</xdr:colOff>
                    <xdr:row>43</xdr:row>
                    <xdr:rowOff>171450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8</xdr:col>
                    <xdr:colOff>0</xdr:colOff>
                    <xdr:row>46</xdr:row>
                    <xdr:rowOff>19050</xdr:rowOff>
                  </from>
                  <to>
                    <xdr:col>8</xdr:col>
                    <xdr:colOff>190500</xdr:colOff>
                    <xdr:row>46</xdr:row>
                    <xdr:rowOff>171450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10</xdr:col>
                    <xdr:colOff>0</xdr:colOff>
                    <xdr:row>46</xdr:row>
                    <xdr:rowOff>19050</xdr:rowOff>
                  </from>
                  <to>
                    <xdr:col>10</xdr:col>
                    <xdr:colOff>190500</xdr:colOff>
                    <xdr:row>46</xdr:row>
                    <xdr:rowOff>171450</xdr:rowOff>
                  </to>
                </anchor>
              </controlPr>
            </control>
          </mc:Choice>
        </mc:AlternateContent>
        <mc:AlternateContent xmlns:mc="http://schemas.openxmlformats.org/markup-compatibility/2006">
          <mc:Choice Requires="x14">
            <control shapeId="2062" r:id="rId10" name="Check Box 14">
              <controlPr defaultSize="0" autoFill="0" autoLine="0" autoPict="0">
                <anchor moveWithCells="1">
                  <from>
                    <xdr:col>8</xdr:col>
                    <xdr:colOff>0</xdr:colOff>
                    <xdr:row>48</xdr:row>
                    <xdr:rowOff>19050</xdr:rowOff>
                  </from>
                  <to>
                    <xdr:col>8</xdr:col>
                    <xdr:colOff>190500</xdr:colOff>
                    <xdr:row>48</xdr:row>
                    <xdr:rowOff>171450</xdr:rowOff>
                  </to>
                </anchor>
              </controlPr>
            </control>
          </mc:Choice>
        </mc:AlternateContent>
        <mc:AlternateContent xmlns:mc="http://schemas.openxmlformats.org/markup-compatibility/2006">
          <mc:Choice Requires="x14">
            <control shapeId="2063" r:id="rId11" name="Check Box 15">
              <controlPr defaultSize="0" autoFill="0" autoLine="0" autoPict="0">
                <anchor moveWithCells="1">
                  <from>
                    <xdr:col>10</xdr:col>
                    <xdr:colOff>0</xdr:colOff>
                    <xdr:row>48</xdr:row>
                    <xdr:rowOff>19050</xdr:rowOff>
                  </from>
                  <to>
                    <xdr:col>10</xdr:col>
                    <xdr:colOff>190500</xdr:colOff>
                    <xdr:row>48</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8532541F-6DE8-4899-ADFE-7DE3150835A6}">
          <x14:formula1>
            <xm:f>Risikogrupper!$H$14:$H$35</xm:f>
          </x14:formula1>
          <xm:sqref>D20:E21</xm:sqref>
        </x14:dataValidation>
        <x14:dataValidation type="list" allowBlank="1" showInputMessage="1" showErrorMessage="1" xr:uid="{6632BC89-CA9D-4A74-9350-1C3783206928}">
          <x14:formula1>
            <xm:f>Risikogrupper!$A$16:$A$17</xm:f>
          </x14:formula1>
          <xm:sqref>D23 D27:D30</xm:sqref>
        </x14:dataValidation>
        <x14:dataValidation type="list" allowBlank="1" showInputMessage="1" showErrorMessage="1" xr:uid="{C813074C-C5FB-498C-9386-513A09E719C3}">
          <x14:formula1>
            <xm:f>Risikogrupper!$A$23:$A$24</xm:f>
          </x14:formula1>
          <xm:sqref>D33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4048-CBF8-4757-B9EF-E41F5E1F21BA}">
  <sheetPr codeName="Ark3"/>
  <dimension ref="A1:T14"/>
  <sheetViews>
    <sheetView workbookViewId="0">
      <selection activeCell="Q13" sqref="Q13"/>
    </sheetView>
  </sheetViews>
  <sheetFormatPr defaultRowHeight="15" x14ac:dyDescent="0.25"/>
  <cols>
    <col min="17" max="17" width="11.5703125" customWidth="1"/>
    <col min="20" max="20" width="11.5703125" customWidth="1"/>
  </cols>
  <sheetData>
    <row r="1" spans="1:20" x14ac:dyDescent="0.25">
      <c r="A1" t="s">
        <v>81</v>
      </c>
    </row>
    <row r="8" spans="1:20" x14ac:dyDescent="0.25">
      <c r="Q8" t="s">
        <v>82</v>
      </c>
      <c r="T8" t="s">
        <v>82</v>
      </c>
    </row>
    <row r="9" spans="1:20" x14ac:dyDescent="0.25">
      <c r="Q9" t="s">
        <v>87</v>
      </c>
      <c r="T9" t="s">
        <v>83</v>
      </c>
    </row>
    <row r="10" spans="1:20" x14ac:dyDescent="0.25">
      <c r="T10" t="s">
        <v>84</v>
      </c>
    </row>
    <row r="11" spans="1:20" x14ac:dyDescent="0.25">
      <c r="T11" t="s">
        <v>85</v>
      </c>
    </row>
    <row r="12" spans="1:20" x14ac:dyDescent="0.25">
      <c r="T12" t="s">
        <v>84</v>
      </c>
    </row>
    <row r="13" spans="1:20" x14ac:dyDescent="0.25">
      <c r="T13" t="s">
        <v>86</v>
      </c>
    </row>
    <row r="14" spans="1:20" x14ac:dyDescent="0.25">
      <c r="T14" t="s">
        <v>84</v>
      </c>
    </row>
  </sheetData>
  <pageMargins left="0.7" right="0.7" top="0.75" bottom="0.75" header="0.3" footer="0.3"/>
  <drawing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BD34B-22AA-43B6-8DD2-013EE48C3885}">
  <sheetPr codeName="Ark4"/>
  <dimension ref="A1:Z45"/>
  <sheetViews>
    <sheetView topLeftCell="A6" workbookViewId="0">
      <selection activeCell="I42" sqref="I42"/>
    </sheetView>
  </sheetViews>
  <sheetFormatPr defaultRowHeight="15" x14ac:dyDescent="0.25"/>
  <cols>
    <col min="8" max="8" width="11.85546875" bestFit="1" customWidth="1"/>
  </cols>
  <sheetData>
    <row r="1" spans="1:26" x14ac:dyDescent="0.25">
      <c r="A1" t="s">
        <v>0</v>
      </c>
    </row>
    <row r="2" spans="1:26" x14ac:dyDescent="0.25">
      <c r="A2">
        <v>1</v>
      </c>
      <c r="B2" s="1" t="s">
        <v>51</v>
      </c>
      <c r="I2" s="1">
        <f>I41</f>
        <v>88.25</v>
      </c>
      <c r="J2" s="1"/>
      <c r="K2" s="148" t="e">
        <f>VLOOKUP(K3,B2:I6,8)</f>
        <v>#N/A</v>
      </c>
      <c r="L2" s="148"/>
      <c r="M2" s="148"/>
      <c r="N2" s="1"/>
    </row>
    <row r="3" spans="1:26" x14ac:dyDescent="0.25">
      <c r="A3">
        <v>2</v>
      </c>
      <c r="B3" s="1" t="s">
        <v>49</v>
      </c>
      <c r="I3" s="1">
        <f>N41</f>
        <v>163</v>
      </c>
      <c r="J3" s="1"/>
      <c r="K3" s="1">
        <f>'Kollektiv ulykke'!C13</f>
        <v>0</v>
      </c>
      <c r="L3" s="1"/>
      <c r="M3" s="1"/>
      <c r="N3" s="1"/>
    </row>
    <row r="4" spans="1:26" x14ac:dyDescent="0.25">
      <c r="A4">
        <v>3</v>
      </c>
      <c r="B4" s="1" t="s">
        <v>50</v>
      </c>
      <c r="I4" s="1">
        <f>S41</f>
        <v>182.5</v>
      </c>
      <c r="J4" s="1"/>
      <c r="K4" s="1"/>
      <c r="L4" s="1"/>
      <c r="M4" s="1"/>
      <c r="N4" s="1"/>
    </row>
    <row r="5" spans="1:26" ht="15" customHeight="1" x14ac:dyDescent="0.25">
      <c r="A5">
        <v>4</v>
      </c>
      <c r="B5" s="4" t="s">
        <v>52</v>
      </c>
      <c r="I5" s="9">
        <f>X39</f>
        <v>1035</v>
      </c>
      <c r="J5" s="4"/>
      <c r="K5" s="4"/>
      <c r="L5" s="4"/>
      <c r="M5" s="4"/>
      <c r="N5" s="4"/>
    </row>
    <row r="6" spans="1:26" x14ac:dyDescent="0.25">
      <c r="A6">
        <v>5</v>
      </c>
      <c r="B6" s="4" t="s">
        <v>53</v>
      </c>
      <c r="I6" s="9">
        <f>X39</f>
        <v>1035</v>
      </c>
      <c r="J6" s="4"/>
      <c r="K6" s="4"/>
      <c r="L6" s="4"/>
      <c r="M6" s="4"/>
      <c r="N6" s="4"/>
    </row>
    <row r="8" spans="1:26" x14ac:dyDescent="0.25">
      <c r="A8" s="1" t="s">
        <v>1</v>
      </c>
      <c r="B8">
        <v>1</v>
      </c>
      <c r="C8">
        <v>2</v>
      </c>
      <c r="D8">
        <v>3</v>
      </c>
      <c r="E8">
        <v>4</v>
      </c>
      <c r="F8" t="s">
        <v>23</v>
      </c>
    </row>
    <row r="9" spans="1:26" x14ac:dyDescent="0.25">
      <c r="A9" s="1" t="s">
        <v>2</v>
      </c>
      <c r="B9">
        <v>34.979999999999997</v>
      </c>
      <c r="C9">
        <v>64.069999999999993</v>
      </c>
      <c r="D9">
        <v>71</v>
      </c>
      <c r="E9">
        <v>100</v>
      </c>
    </row>
    <row r="10" spans="1:26" x14ac:dyDescent="0.25">
      <c r="A10" t="s">
        <v>3</v>
      </c>
      <c r="B10">
        <v>38.5</v>
      </c>
      <c r="C10">
        <v>71</v>
      </c>
      <c r="D10">
        <v>79</v>
      </c>
      <c r="E10">
        <v>107</v>
      </c>
    </row>
    <row r="11" spans="1:26" x14ac:dyDescent="0.25">
      <c r="A11" t="s">
        <v>4</v>
      </c>
      <c r="B11">
        <v>17.649999999999999</v>
      </c>
      <c r="C11">
        <v>32.6</v>
      </c>
      <c r="D11">
        <v>36.5</v>
      </c>
      <c r="E11">
        <v>49.5</v>
      </c>
    </row>
    <row r="12" spans="1:26" x14ac:dyDescent="0.25">
      <c r="A12" t="s">
        <v>5</v>
      </c>
      <c r="B12">
        <v>24</v>
      </c>
      <c r="C12">
        <v>24</v>
      </c>
      <c r="D12">
        <v>24</v>
      </c>
      <c r="E12">
        <v>24</v>
      </c>
    </row>
    <row r="13" spans="1:26" x14ac:dyDescent="0.25">
      <c r="A13" t="s">
        <v>6</v>
      </c>
      <c r="B13">
        <v>23.53</v>
      </c>
      <c r="C13">
        <v>23.53</v>
      </c>
      <c r="D13">
        <v>20</v>
      </c>
      <c r="E13">
        <v>20</v>
      </c>
      <c r="G13" t="s">
        <v>19</v>
      </c>
      <c r="L13" t="s">
        <v>20</v>
      </c>
      <c r="Q13" t="s">
        <v>21</v>
      </c>
      <c r="V13" t="s">
        <v>22</v>
      </c>
    </row>
    <row r="14" spans="1:26" x14ac:dyDescent="0.25">
      <c r="H14" t="s">
        <v>15</v>
      </c>
      <c r="I14">
        <v>0</v>
      </c>
      <c r="J14">
        <v>0</v>
      </c>
      <c r="K14">
        <v>0</v>
      </c>
      <c r="M14" t="s">
        <v>15</v>
      </c>
      <c r="N14">
        <v>0</v>
      </c>
      <c r="O14">
        <v>0</v>
      </c>
      <c r="P14">
        <v>0</v>
      </c>
      <c r="R14" t="s">
        <v>15</v>
      </c>
      <c r="S14">
        <v>0</v>
      </c>
      <c r="T14">
        <v>0</v>
      </c>
      <c r="U14">
        <v>0</v>
      </c>
      <c r="W14" t="s">
        <v>15</v>
      </c>
      <c r="X14">
        <v>0</v>
      </c>
      <c r="Y14">
        <v>0</v>
      </c>
      <c r="Z14">
        <v>0</v>
      </c>
    </row>
    <row r="15" spans="1:26" x14ac:dyDescent="0.25">
      <c r="H15">
        <v>0</v>
      </c>
      <c r="I15">
        <v>0</v>
      </c>
      <c r="J15">
        <v>0</v>
      </c>
      <c r="K15">
        <v>0</v>
      </c>
      <c r="M15">
        <v>0</v>
      </c>
      <c r="N15">
        <v>0</v>
      </c>
      <c r="O15">
        <v>0</v>
      </c>
      <c r="P15">
        <v>0</v>
      </c>
      <c r="R15">
        <v>0</v>
      </c>
      <c r="S15">
        <v>0</v>
      </c>
      <c r="T15">
        <v>0</v>
      </c>
      <c r="U15">
        <v>0</v>
      </c>
      <c r="W15">
        <v>0</v>
      </c>
      <c r="X15">
        <v>0</v>
      </c>
      <c r="Y15">
        <v>0</v>
      </c>
      <c r="Z15">
        <v>0</v>
      </c>
    </row>
    <row r="16" spans="1:26" x14ac:dyDescent="0.25">
      <c r="A16" t="s">
        <v>16</v>
      </c>
      <c r="G16">
        <v>1</v>
      </c>
      <c r="H16" s="7">
        <v>100000</v>
      </c>
      <c r="I16">
        <f>G16*34.98</f>
        <v>34.979999999999997</v>
      </c>
      <c r="J16">
        <f>G16*38.5</f>
        <v>38.5</v>
      </c>
      <c r="K16">
        <f>G16*17.65</f>
        <v>17.649999999999999</v>
      </c>
      <c r="L16">
        <v>1</v>
      </c>
      <c r="M16" s="6">
        <v>100000</v>
      </c>
      <c r="N16">
        <f>L16*64.07</f>
        <v>64.069999999999993</v>
      </c>
      <c r="O16">
        <f>L16*71</f>
        <v>71</v>
      </c>
      <c r="P16">
        <f>L16*32.6</f>
        <v>32.6</v>
      </c>
      <c r="Q16">
        <v>1</v>
      </c>
      <c r="R16" s="6">
        <v>100000</v>
      </c>
      <c r="S16">
        <f>Q16*71</f>
        <v>71</v>
      </c>
      <c r="T16">
        <f>Q16*79</f>
        <v>79</v>
      </c>
      <c r="U16">
        <f>Q16*36.5</f>
        <v>36.5</v>
      </c>
      <c r="V16">
        <v>1</v>
      </c>
      <c r="W16" s="6">
        <v>100000</v>
      </c>
      <c r="X16">
        <f>V16*100</f>
        <v>100</v>
      </c>
      <c r="Y16">
        <f>V16*107</f>
        <v>107</v>
      </c>
      <c r="Z16">
        <f>V16*49.5</f>
        <v>49.5</v>
      </c>
    </row>
    <row r="17" spans="1:26" x14ac:dyDescent="0.25">
      <c r="A17" t="s">
        <v>17</v>
      </c>
      <c r="G17">
        <v>2</v>
      </c>
      <c r="H17" s="7">
        <v>200000</v>
      </c>
      <c r="I17">
        <f t="shared" ref="I17:I35" si="0">G17*34.98</f>
        <v>69.959999999999994</v>
      </c>
      <c r="J17">
        <f t="shared" ref="J17:J35" si="1">G17*38.5</f>
        <v>77</v>
      </c>
      <c r="K17">
        <f t="shared" ref="K17:K35" si="2">G17*17.65</f>
        <v>35.299999999999997</v>
      </c>
      <c r="L17">
        <v>2</v>
      </c>
      <c r="M17" s="6">
        <v>200000</v>
      </c>
      <c r="N17">
        <f t="shared" ref="N17:N35" si="3">L17*64.07</f>
        <v>128.13999999999999</v>
      </c>
      <c r="O17">
        <f t="shared" ref="O17:O35" si="4">L17*71</f>
        <v>142</v>
      </c>
      <c r="P17">
        <f t="shared" ref="P17:P35" si="5">L17*32.6</f>
        <v>65.2</v>
      </c>
      <c r="Q17">
        <v>2</v>
      </c>
      <c r="R17" s="6">
        <v>200000</v>
      </c>
      <c r="S17">
        <f t="shared" ref="S17:S35" si="6">Q17*71</f>
        <v>142</v>
      </c>
      <c r="T17">
        <f t="shared" ref="T17:T35" si="7">Q17*79</f>
        <v>158</v>
      </c>
      <c r="U17">
        <f t="shared" ref="U17:U35" si="8">Q17*36.5</f>
        <v>73</v>
      </c>
      <c r="V17">
        <v>2</v>
      </c>
      <c r="W17" s="6">
        <v>200000</v>
      </c>
      <c r="X17">
        <f t="shared" ref="X17:X35" si="9">V17*100</f>
        <v>200</v>
      </c>
      <c r="Y17">
        <f t="shared" ref="Y17:Y35" si="10">V17*107</f>
        <v>214</v>
      </c>
      <c r="Z17">
        <f t="shared" ref="Z17:Z35" si="11">V17*49.5</f>
        <v>99</v>
      </c>
    </row>
    <row r="18" spans="1:26" x14ac:dyDescent="0.25">
      <c r="G18">
        <v>3</v>
      </c>
      <c r="H18" s="7">
        <v>300000</v>
      </c>
      <c r="I18">
        <f t="shared" si="0"/>
        <v>104.94</v>
      </c>
      <c r="J18">
        <f t="shared" si="1"/>
        <v>115.5</v>
      </c>
      <c r="K18">
        <f t="shared" si="2"/>
        <v>52.949999999999996</v>
      </c>
      <c r="L18">
        <v>3</v>
      </c>
      <c r="M18" s="6">
        <v>300000</v>
      </c>
      <c r="N18">
        <f t="shared" si="3"/>
        <v>192.20999999999998</v>
      </c>
      <c r="O18">
        <f t="shared" si="4"/>
        <v>213</v>
      </c>
      <c r="P18">
        <f t="shared" si="5"/>
        <v>97.800000000000011</v>
      </c>
      <c r="Q18">
        <v>3</v>
      </c>
      <c r="R18" s="6">
        <v>300000</v>
      </c>
      <c r="S18">
        <f t="shared" si="6"/>
        <v>213</v>
      </c>
      <c r="T18">
        <f t="shared" si="7"/>
        <v>237</v>
      </c>
      <c r="U18">
        <f t="shared" si="8"/>
        <v>109.5</v>
      </c>
      <c r="V18">
        <v>3</v>
      </c>
      <c r="W18" s="6">
        <v>300000</v>
      </c>
      <c r="X18">
        <f t="shared" si="9"/>
        <v>300</v>
      </c>
      <c r="Y18">
        <f t="shared" si="10"/>
        <v>321</v>
      </c>
      <c r="Z18">
        <f t="shared" si="11"/>
        <v>148.5</v>
      </c>
    </row>
    <row r="19" spans="1:26" x14ac:dyDescent="0.25">
      <c r="G19">
        <v>4</v>
      </c>
      <c r="H19" s="7">
        <v>400000</v>
      </c>
      <c r="I19">
        <f t="shared" si="0"/>
        <v>139.91999999999999</v>
      </c>
      <c r="J19">
        <f t="shared" si="1"/>
        <v>154</v>
      </c>
      <c r="K19">
        <f t="shared" si="2"/>
        <v>70.599999999999994</v>
      </c>
      <c r="L19">
        <v>4</v>
      </c>
      <c r="M19" s="6">
        <v>400000</v>
      </c>
      <c r="N19">
        <f t="shared" si="3"/>
        <v>256.27999999999997</v>
      </c>
      <c r="O19">
        <f t="shared" si="4"/>
        <v>284</v>
      </c>
      <c r="P19">
        <f t="shared" si="5"/>
        <v>130.4</v>
      </c>
      <c r="Q19">
        <v>4</v>
      </c>
      <c r="R19" s="6">
        <v>400000</v>
      </c>
      <c r="S19">
        <f t="shared" si="6"/>
        <v>284</v>
      </c>
      <c r="T19">
        <f t="shared" si="7"/>
        <v>316</v>
      </c>
      <c r="U19">
        <f t="shared" si="8"/>
        <v>146</v>
      </c>
      <c r="V19">
        <v>4</v>
      </c>
      <c r="W19" s="6">
        <v>400000</v>
      </c>
      <c r="X19">
        <f t="shared" si="9"/>
        <v>400</v>
      </c>
      <c r="Y19">
        <f t="shared" si="10"/>
        <v>428</v>
      </c>
      <c r="Z19">
        <f t="shared" si="11"/>
        <v>198</v>
      </c>
    </row>
    <row r="20" spans="1:26" x14ac:dyDescent="0.25">
      <c r="G20">
        <v>5</v>
      </c>
      <c r="H20" s="7">
        <v>500000</v>
      </c>
      <c r="I20">
        <f t="shared" si="0"/>
        <v>174.89999999999998</v>
      </c>
      <c r="J20">
        <f t="shared" si="1"/>
        <v>192.5</v>
      </c>
      <c r="K20">
        <f t="shared" si="2"/>
        <v>88.25</v>
      </c>
      <c r="L20">
        <v>5</v>
      </c>
      <c r="M20" s="6">
        <v>500000</v>
      </c>
      <c r="N20">
        <f t="shared" si="3"/>
        <v>320.34999999999997</v>
      </c>
      <c r="O20">
        <f t="shared" si="4"/>
        <v>355</v>
      </c>
      <c r="P20">
        <f t="shared" si="5"/>
        <v>163</v>
      </c>
      <c r="Q20">
        <v>5</v>
      </c>
      <c r="R20" s="6">
        <v>500000</v>
      </c>
      <c r="S20">
        <f t="shared" si="6"/>
        <v>355</v>
      </c>
      <c r="T20">
        <f t="shared" si="7"/>
        <v>395</v>
      </c>
      <c r="U20">
        <f t="shared" si="8"/>
        <v>182.5</v>
      </c>
      <c r="V20">
        <v>5</v>
      </c>
      <c r="W20" s="6">
        <v>500000</v>
      </c>
      <c r="X20">
        <f t="shared" si="9"/>
        <v>500</v>
      </c>
      <c r="Y20">
        <f t="shared" si="10"/>
        <v>535</v>
      </c>
      <c r="Z20">
        <f t="shared" si="11"/>
        <v>247.5</v>
      </c>
    </row>
    <row r="21" spans="1:26" x14ac:dyDescent="0.25">
      <c r="G21">
        <v>6</v>
      </c>
      <c r="H21" s="7">
        <v>600000</v>
      </c>
      <c r="I21">
        <f t="shared" si="0"/>
        <v>209.88</v>
      </c>
      <c r="J21">
        <f t="shared" si="1"/>
        <v>231</v>
      </c>
      <c r="K21">
        <f t="shared" si="2"/>
        <v>105.89999999999999</v>
      </c>
      <c r="L21">
        <v>6</v>
      </c>
      <c r="M21" s="6">
        <v>600000</v>
      </c>
      <c r="N21">
        <f t="shared" si="3"/>
        <v>384.41999999999996</v>
      </c>
      <c r="O21">
        <f t="shared" si="4"/>
        <v>426</v>
      </c>
      <c r="P21">
        <f t="shared" si="5"/>
        <v>195.60000000000002</v>
      </c>
      <c r="Q21">
        <v>6</v>
      </c>
      <c r="R21" s="6">
        <v>600000</v>
      </c>
      <c r="S21">
        <f t="shared" si="6"/>
        <v>426</v>
      </c>
      <c r="T21">
        <f t="shared" si="7"/>
        <v>474</v>
      </c>
      <c r="U21">
        <f t="shared" si="8"/>
        <v>219</v>
      </c>
      <c r="V21">
        <v>6</v>
      </c>
      <c r="W21" s="6">
        <v>600000</v>
      </c>
      <c r="X21">
        <f t="shared" si="9"/>
        <v>600</v>
      </c>
      <c r="Y21">
        <f t="shared" si="10"/>
        <v>642</v>
      </c>
      <c r="Z21">
        <f t="shared" si="11"/>
        <v>297</v>
      </c>
    </row>
    <row r="22" spans="1:26" x14ac:dyDescent="0.25">
      <c r="G22">
        <v>7</v>
      </c>
      <c r="H22" s="7">
        <v>700000</v>
      </c>
      <c r="I22">
        <f t="shared" si="0"/>
        <v>244.85999999999999</v>
      </c>
      <c r="J22">
        <f t="shared" si="1"/>
        <v>269.5</v>
      </c>
      <c r="K22">
        <f t="shared" si="2"/>
        <v>123.54999999999998</v>
      </c>
      <c r="L22">
        <v>7</v>
      </c>
      <c r="M22" s="6">
        <v>700000</v>
      </c>
      <c r="N22">
        <f t="shared" si="3"/>
        <v>448.48999999999995</v>
      </c>
      <c r="O22">
        <f t="shared" si="4"/>
        <v>497</v>
      </c>
      <c r="P22">
        <f t="shared" si="5"/>
        <v>228.20000000000002</v>
      </c>
      <c r="Q22">
        <v>7</v>
      </c>
      <c r="R22" s="6">
        <v>700000</v>
      </c>
      <c r="S22">
        <f t="shared" si="6"/>
        <v>497</v>
      </c>
      <c r="T22">
        <f t="shared" si="7"/>
        <v>553</v>
      </c>
      <c r="U22">
        <f t="shared" si="8"/>
        <v>255.5</v>
      </c>
      <c r="V22">
        <v>7</v>
      </c>
      <c r="W22" s="6">
        <v>700000</v>
      </c>
      <c r="X22">
        <f t="shared" si="9"/>
        <v>700</v>
      </c>
      <c r="Y22">
        <f t="shared" si="10"/>
        <v>749</v>
      </c>
      <c r="Z22">
        <f t="shared" si="11"/>
        <v>346.5</v>
      </c>
    </row>
    <row r="23" spans="1:26" x14ac:dyDescent="0.25">
      <c r="A23" t="s">
        <v>27</v>
      </c>
      <c r="G23">
        <v>8</v>
      </c>
      <c r="H23" s="7">
        <v>800000</v>
      </c>
      <c r="I23">
        <f t="shared" si="0"/>
        <v>279.83999999999997</v>
      </c>
      <c r="J23">
        <f t="shared" si="1"/>
        <v>308</v>
      </c>
      <c r="K23">
        <f t="shared" si="2"/>
        <v>141.19999999999999</v>
      </c>
      <c r="L23">
        <v>8</v>
      </c>
      <c r="M23" s="6">
        <v>800000</v>
      </c>
      <c r="N23">
        <f t="shared" si="3"/>
        <v>512.55999999999995</v>
      </c>
      <c r="O23">
        <f t="shared" si="4"/>
        <v>568</v>
      </c>
      <c r="P23">
        <f t="shared" si="5"/>
        <v>260.8</v>
      </c>
      <c r="Q23">
        <v>8</v>
      </c>
      <c r="R23" s="6">
        <v>800000</v>
      </c>
      <c r="S23">
        <f t="shared" si="6"/>
        <v>568</v>
      </c>
      <c r="T23">
        <f t="shared" si="7"/>
        <v>632</v>
      </c>
      <c r="U23">
        <f t="shared" si="8"/>
        <v>292</v>
      </c>
      <c r="V23">
        <v>8</v>
      </c>
      <c r="W23" s="6">
        <v>800000</v>
      </c>
      <c r="X23">
        <f t="shared" si="9"/>
        <v>800</v>
      </c>
      <c r="Y23">
        <f t="shared" si="10"/>
        <v>856</v>
      </c>
      <c r="Z23">
        <f t="shared" si="11"/>
        <v>396</v>
      </c>
    </row>
    <row r="24" spans="1:26" x14ac:dyDescent="0.25">
      <c r="A24" t="s">
        <v>26</v>
      </c>
      <c r="G24">
        <v>9</v>
      </c>
      <c r="H24" s="7">
        <v>900000</v>
      </c>
      <c r="I24">
        <f t="shared" si="0"/>
        <v>314.82</v>
      </c>
      <c r="J24">
        <f t="shared" si="1"/>
        <v>346.5</v>
      </c>
      <c r="K24">
        <f t="shared" si="2"/>
        <v>158.85</v>
      </c>
      <c r="L24">
        <v>9</v>
      </c>
      <c r="M24" s="6">
        <v>900000</v>
      </c>
      <c r="N24">
        <f t="shared" si="3"/>
        <v>576.62999999999988</v>
      </c>
      <c r="O24">
        <f t="shared" si="4"/>
        <v>639</v>
      </c>
      <c r="P24">
        <f t="shared" si="5"/>
        <v>293.40000000000003</v>
      </c>
      <c r="Q24">
        <v>9</v>
      </c>
      <c r="R24" s="6">
        <v>900000</v>
      </c>
      <c r="S24">
        <f t="shared" si="6"/>
        <v>639</v>
      </c>
      <c r="T24">
        <f t="shared" si="7"/>
        <v>711</v>
      </c>
      <c r="U24">
        <f t="shared" si="8"/>
        <v>328.5</v>
      </c>
      <c r="V24">
        <v>9</v>
      </c>
      <c r="W24" s="6">
        <v>900000</v>
      </c>
      <c r="X24">
        <f t="shared" si="9"/>
        <v>900</v>
      </c>
      <c r="Y24">
        <f t="shared" si="10"/>
        <v>963</v>
      </c>
      <c r="Z24">
        <f t="shared" si="11"/>
        <v>445.5</v>
      </c>
    </row>
    <row r="25" spans="1:26" x14ac:dyDescent="0.25">
      <c r="G25">
        <v>10</v>
      </c>
      <c r="H25" s="7">
        <v>1000000</v>
      </c>
      <c r="I25">
        <f t="shared" si="0"/>
        <v>349.79999999999995</v>
      </c>
      <c r="J25">
        <f t="shared" si="1"/>
        <v>385</v>
      </c>
      <c r="K25">
        <f t="shared" si="2"/>
        <v>176.5</v>
      </c>
      <c r="L25">
        <v>10</v>
      </c>
      <c r="M25" s="6">
        <v>1000000</v>
      </c>
      <c r="N25">
        <f t="shared" si="3"/>
        <v>640.69999999999993</v>
      </c>
      <c r="O25">
        <f t="shared" si="4"/>
        <v>710</v>
      </c>
      <c r="P25">
        <f t="shared" si="5"/>
        <v>326</v>
      </c>
      <c r="Q25">
        <v>10</v>
      </c>
      <c r="R25" s="6">
        <v>1000000</v>
      </c>
      <c r="S25">
        <f t="shared" si="6"/>
        <v>710</v>
      </c>
      <c r="T25">
        <f t="shared" si="7"/>
        <v>790</v>
      </c>
      <c r="U25">
        <f t="shared" si="8"/>
        <v>365</v>
      </c>
      <c r="V25">
        <v>10</v>
      </c>
      <c r="W25" s="6">
        <v>1000000</v>
      </c>
      <c r="X25">
        <f t="shared" si="9"/>
        <v>1000</v>
      </c>
      <c r="Y25">
        <f t="shared" si="10"/>
        <v>1070</v>
      </c>
      <c r="Z25">
        <f t="shared" si="11"/>
        <v>495</v>
      </c>
    </row>
    <row r="26" spans="1:26" x14ac:dyDescent="0.25">
      <c r="G26">
        <v>11</v>
      </c>
      <c r="H26" s="7">
        <v>1100000</v>
      </c>
      <c r="I26">
        <f t="shared" si="0"/>
        <v>384.78</v>
      </c>
      <c r="J26">
        <f t="shared" si="1"/>
        <v>423.5</v>
      </c>
      <c r="K26">
        <f t="shared" si="2"/>
        <v>194.14999999999998</v>
      </c>
      <c r="L26">
        <v>11</v>
      </c>
      <c r="M26" s="6">
        <v>1100000</v>
      </c>
      <c r="N26">
        <f t="shared" si="3"/>
        <v>704.77</v>
      </c>
      <c r="O26">
        <f t="shared" si="4"/>
        <v>781</v>
      </c>
      <c r="P26">
        <f t="shared" si="5"/>
        <v>358.6</v>
      </c>
      <c r="Q26">
        <v>11</v>
      </c>
      <c r="R26" s="6">
        <v>1100000</v>
      </c>
      <c r="S26">
        <f t="shared" si="6"/>
        <v>781</v>
      </c>
      <c r="T26">
        <f t="shared" si="7"/>
        <v>869</v>
      </c>
      <c r="U26">
        <f t="shared" si="8"/>
        <v>401.5</v>
      </c>
      <c r="V26">
        <v>11</v>
      </c>
      <c r="W26" s="6">
        <v>1100000</v>
      </c>
      <c r="X26">
        <f t="shared" si="9"/>
        <v>1100</v>
      </c>
      <c r="Y26">
        <f t="shared" si="10"/>
        <v>1177</v>
      </c>
      <c r="Z26">
        <f t="shared" si="11"/>
        <v>544.5</v>
      </c>
    </row>
    <row r="27" spans="1:26" x14ac:dyDescent="0.25">
      <c r="G27">
        <v>12</v>
      </c>
      <c r="H27" s="7">
        <v>1200000</v>
      </c>
      <c r="I27">
        <f t="shared" si="0"/>
        <v>419.76</v>
      </c>
      <c r="J27">
        <f t="shared" si="1"/>
        <v>462</v>
      </c>
      <c r="K27">
        <f t="shared" si="2"/>
        <v>211.79999999999998</v>
      </c>
      <c r="L27">
        <v>12</v>
      </c>
      <c r="M27" s="6">
        <v>1200000</v>
      </c>
      <c r="N27">
        <f t="shared" si="3"/>
        <v>768.83999999999992</v>
      </c>
      <c r="O27">
        <f t="shared" si="4"/>
        <v>852</v>
      </c>
      <c r="P27">
        <f t="shared" si="5"/>
        <v>391.20000000000005</v>
      </c>
      <c r="Q27">
        <v>12</v>
      </c>
      <c r="R27" s="6">
        <v>1200000</v>
      </c>
      <c r="S27">
        <f t="shared" si="6"/>
        <v>852</v>
      </c>
      <c r="T27">
        <f t="shared" si="7"/>
        <v>948</v>
      </c>
      <c r="U27">
        <f t="shared" si="8"/>
        <v>438</v>
      </c>
      <c r="V27">
        <v>12</v>
      </c>
      <c r="W27" s="6">
        <v>1200000</v>
      </c>
      <c r="X27">
        <f t="shared" si="9"/>
        <v>1200</v>
      </c>
      <c r="Y27">
        <f t="shared" si="10"/>
        <v>1284</v>
      </c>
      <c r="Z27">
        <f t="shared" si="11"/>
        <v>594</v>
      </c>
    </row>
    <row r="28" spans="1:26" x14ac:dyDescent="0.25">
      <c r="G28">
        <v>13</v>
      </c>
      <c r="H28" s="7">
        <v>1300000</v>
      </c>
      <c r="I28">
        <f t="shared" si="0"/>
        <v>454.73999999999995</v>
      </c>
      <c r="J28">
        <f t="shared" si="1"/>
        <v>500.5</v>
      </c>
      <c r="K28">
        <f t="shared" si="2"/>
        <v>229.45</v>
      </c>
      <c r="L28">
        <v>13</v>
      </c>
      <c r="M28" s="6">
        <v>1300000</v>
      </c>
      <c r="N28">
        <f t="shared" si="3"/>
        <v>832.90999999999985</v>
      </c>
      <c r="O28">
        <f t="shared" si="4"/>
        <v>923</v>
      </c>
      <c r="P28">
        <f t="shared" si="5"/>
        <v>423.8</v>
      </c>
      <c r="Q28">
        <v>13</v>
      </c>
      <c r="R28" s="6">
        <v>1300000</v>
      </c>
      <c r="S28">
        <f t="shared" si="6"/>
        <v>923</v>
      </c>
      <c r="T28">
        <f t="shared" si="7"/>
        <v>1027</v>
      </c>
      <c r="U28">
        <f t="shared" si="8"/>
        <v>474.5</v>
      </c>
      <c r="V28">
        <v>13</v>
      </c>
      <c r="W28" s="6">
        <v>1300000</v>
      </c>
      <c r="X28">
        <f t="shared" si="9"/>
        <v>1300</v>
      </c>
      <c r="Y28">
        <f t="shared" si="10"/>
        <v>1391</v>
      </c>
      <c r="Z28">
        <f t="shared" si="11"/>
        <v>643.5</v>
      </c>
    </row>
    <row r="29" spans="1:26" x14ac:dyDescent="0.25">
      <c r="G29">
        <v>14</v>
      </c>
      <c r="H29" s="7">
        <v>1400000</v>
      </c>
      <c r="I29">
        <f t="shared" si="0"/>
        <v>489.71999999999997</v>
      </c>
      <c r="J29">
        <f t="shared" si="1"/>
        <v>539</v>
      </c>
      <c r="K29">
        <f t="shared" si="2"/>
        <v>247.09999999999997</v>
      </c>
      <c r="L29">
        <v>14</v>
      </c>
      <c r="M29" s="6">
        <v>1400000</v>
      </c>
      <c r="N29">
        <f t="shared" si="3"/>
        <v>896.9799999999999</v>
      </c>
      <c r="O29">
        <f t="shared" si="4"/>
        <v>994</v>
      </c>
      <c r="P29">
        <f t="shared" si="5"/>
        <v>456.40000000000003</v>
      </c>
      <c r="Q29">
        <v>14</v>
      </c>
      <c r="R29" s="6">
        <v>1400000</v>
      </c>
      <c r="S29">
        <f t="shared" si="6"/>
        <v>994</v>
      </c>
      <c r="T29">
        <f t="shared" si="7"/>
        <v>1106</v>
      </c>
      <c r="U29">
        <f t="shared" si="8"/>
        <v>511</v>
      </c>
      <c r="V29">
        <v>14</v>
      </c>
      <c r="W29" s="6">
        <v>1400000</v>
      </c>
      <c r="X29">
        <f t="shared" si="9"/>
        <v>1400</v>
      </c>
      <c r="Y29">
        <f t="shared" si="10"/>
        <v>1498</v>
      </c>
      <c r="Z29">
        <f t="shared" si="11"/>
        <v>693</v>
      </c>
    </row>
    <row r="30" spans="1:26" x14ac:dyDescent="0.25">
      <c r="G30">
        <v>15</v>
      </c>
      <c r="H30" s="7">
        <v>1500000</v>
      </c>
      <c r="I30">
        <f t="shared" si="0"/>
        <v>524.69999999999993</v>
      </c>
      <c r="J30">
        <f t="shared" si="1"/>
        <v>577.5</v>
      </c>
      <c r="K30">
        <f t="shared" si="2"/>
        <v>264.75</v>
      </c>
      <c r="L30">
        <v>15</v>
      </c>
      <c r="M30" s="6">
        <v>1500000</v>
      </c>
      <c r="N30">
        <f t="shared" si="3"/>
        <v>961.05</v>
      </c>
      <c r="O30">
        <f t="shared" si="4"/>
        <v>1065</v>
      </c>
      <c r="P30">
        <f t="shared" si="5"/>
        <v>489</v>
      </c>
      <c r="Q30">
        <v>15</v>
      </c>
      <c r="R30" s="6">
        <v>1500000</v>
      </c>
      <c r="S30">
        <f t="shared" si="6"/>
        <v>1065</v>
      </c>
      <c r="T30">
        <f t="shared" si="7"/>
        <v>1185</v>
      </c>
      <c r="U30">
        <f t="shared" si="8"/>
        <v>547.5</v>
      </c>
      <c r="V30">
        <v>15</v>
      </c>
      <c r="W30" s="6">
        <v>1500000</v>
      </c>
      <c r="X30">
        <f t="shared" si="9"/>
        <v>1500</v>
      </c>
      <c r="Y30">
        <f t="shared" si="10"/>
        <v>1605</v>
      </c>
      <c r="Z30">
        <f t="shared" si="11"/>
        <v>742.5</v>
      </c>
    </row>
    <row r="31" spans="1:26" x14ac:dyDescent="0.25">
      <c r="G31">
        <v>16</v>
      </c>
      <c r="H31" s="7">
        <v>1600000</v>
      </c>
      <c r="I31">
        <f t="shared" si="0"/>
        <v>559.67999999999995</v>
      </c>
      <c r="J31">
        <f t="shared" si="1"/>
        <v>616</v>
      </c>
      <c r="K31">
        <f t="shared" si="2"/>
        <v>282.39999999999998</v>
      </c>
      <c r="L31">
        <v>16</v>
      </c>
      <c r="M31" s="6">
        <v>1600000</v>
      </c>
      <c r="N31">
        <f t="shared" si="3"/>
        <v>1025.1199999999999</v>
      </c>
      <c r="O31">
        <f t="shared" si="4"/>
        <v>1136</v>
      </c>
      <c r="P31">
        <f t="shared" si="5"/>
        <v>521.6</v>
      </c>
      <c r="Q31">
        <v>16</v>
      </c>
      <c r="R31" s="6">
        <v>1600000</v>
      </c>
      <c r="S31">
        <f t="shared" si="6"/>
        <v>1136</v>
      </c>
      <c r="T31">
        <f t="shared" si="7"/>
        <v>1264</v>
      </c>
      <c r="U31">
        <f t="shared" si="8"/>
        <v>584</v>
      </c>
      <c r="V31">
        <v>16</v>
      </c>
      <c r="W31" s="6">
        <v>1600000</v>
      </c>
      <c r="X31">
        <f t="shared" si="9"/>
        <v>1600</v>
      </c>
      <c r="Y31">
        <f t="shared" si="10"/>
        <v>1712</v>
      </c>
      <c r="Z31">
        <f t="shared" si="11"/>
        <v>792</v>
      </c>
    </row>
    <row r="32" spans="1:26" x14ac:dyDescent="0.25">
      <c r="G32">
        <v>17</v>
      </c>
      <c r="H32" s="7">
        <v>1700000</v>
      </c>
      <c r="I32">
        <f t="shared" si="0"/>
        <v>594.66</v>
      </c>
      <c r="J32">
        <f t="shared" si="1"/>
        <v>654.5</v>
      </c>
      <c r="K32">
        <f t="shared" si="2"/>
        <v>300.04999999999995</v>
      </c>
      <c r="L32">
        <v>17</v>
      </c>
      <c r="M32" s="6">
        <v>1700000</v>
      </c>
      <c r="N32">
        <f t="shared" si="3"/>
        <v>1089.1899999999998</v>
      </c>
      <c r="O32">
        <f t="shared" si="4"/>
        <v>1207</v>
      </c>
      <c r="P32">
        <f t="shared" si="5"/>
        <v>554.20000000000005</v>
      </c>
      <c r="Q32">
        <v>17</v>
      </c>
      <c r="R32" s="6">
        <v>1700000</v>
      </c>
      <c r="S32">
        <f t="shared" si="6"/>
        <v>1207</v>
      </c>
      <c r="T32">
        <f t="shared" si="7"/>
        <v>1343</v>
      </c>
      <c r="U32">
        <f t="shared" si="8"/>
        <v>620.5</v>
      </c>
      <c r="V32">
        <v>17</v>
      </c>
      <c r="W32" s="6">
        <v>1700000</v>
      </c>
      <c r="X32">
        <f t="shared" si="9"/>
        <v>1700</v>
      </c>
      <c r="Y32">
        <f t="shared" si="10"/>
        <v>1819</v>
      </c>
      <c r="Z32">
        <f t="shared" si="11"/>
        <v>841.5</v>
      </c>
    </row>
    <row r="33" spans="7:26" x14ac:dyDescent="0.25">
      <c r="G33">
        <v>18</v>
      </c>
      <c r="H33" s="7">
        <v>1800000</v>
      </c>
      <c r="I33">
        <f t="shared" si="0"/>
        <v>629.64</v>
      </c>
      <c r="J33">
        <f t="shared" si="1"/>
        <v>693</v>
      </c>
      <c r="K33">
        <f t="shared" si="2"/>
        <v>317.7</v>
      </c>
      <c r="L33">
        <v>18</v>
      </c>
      <c r="M33" s="6">
        <v>1800000</v>
      </c>
      <c r="N33">
        <f t="shared" si="3"/>
        <v>1153.2599999999998</v>
      </c>
      <c r="O33">
        <f t="shared" si="4"/>
        <v>1278</v>
      </c>
      <c r="P33">
        <f t="shared" si="5"/>
        <v>586.80000000000007</v>
      </c>
      <c r="Q33">
        <v>18</v>
      </c>
      <c r="R33" s="6">
        <v>1800000</v>
      </c>
      <c r="S33">
        <f t="shared" si="6"/>
        <v>1278</v>
      </c>
      <c r="T33">
        <f t="shared" si="7"/>
        <v>1422</v>
      </c>
      <c r="U33">
        <f t="shared" si="8"/>
        <v>657</v>
      </c>
      <c r="V33">
        <v>18</v>
      </c>
      <c r="W33" s="6">
        <v>1800000</v>
      </c>
      <c r="X33">
        <f t="shared" si="9"/>
        <v>1800</v>
      </c>
      <c r="Y33">
        <f t="shared" si="10"/>
        <v>1926</v>
      </c>
      <c r="Z33">
        <f t="shared" si="11"/>
        <v>891</v>
      </c>
    </row>
    <row r="34" spans="7:26" x14ac:dyDescent="0.25">
      <c r="G34">
        <v>19</v>
      </c>
      <c r="H34" s="7">
        <v>1900000</v>
      </c>
      <c r="I34">
        <f t="shared" si="0"/>
        <v>664.61999999999989</v>
      </c>
      <c r="J34">
        <f t="shared" si="1"/>
        <v>731.5</v>
      </c>
      <c r="K34">
        <f t="shared" si="2"/>
        <v>335.34999999999997</v>
      </c>
      <c r="L34">
        <v>19</v>
      </c>
      <c r="M34" s="6">
        <v>1900000</v>
      </c>
      <c r="N34">
        <f t="shared" si="3"/>
        <v>1217.33</v>
      </c>
      <c r="O34">
        <f t="shared" si="4"/>
        <v>1349</v>
      </c>
      <c r="P34">
        <f t="shared" si="5"/>
        <v>619.4</v>
      </c>
      <c r="Q34">
        <v>19</v>
      </c>
      <c r="R34" s="6">
        <v>1900000</v>
      </c>
      <c r="S34">
        <f t="shared" si="6"/>
        <v>1349</v>
      </c>
      <c r="T34">
        <f t="shared" si="7"/>
        <v>1501</v>
      </c>
      <c r="U34">
        <f t="shared" si="8"/>
        <v>693.5</v>
      </c>
      <c r="V34">
        <v>19</v>
      </c>
      <c r="W34" s="6">
        <v>1900000</v>
      </c>
      <c r="X34">
        <f t="shared" si="9"/>
        <v>1900</v>
      </c>
      <c r="Y34">
        <f t="shared" si="10"/>
        <v>2033</v>
      </c>
      <c r="Z34">
        <f t="shared" si="11"/>
        <v>940.5</v>
      </c>
    </row>
    <row r="35" spans="7:26" x14ac:dyDescent="0.25">
      <c r="G35">
        <v>20</v>
      </c>
      <c r="H35" s="7">
        <v>2000000</v>
      </c>
      <c r="I35">
        <f t="shared" si="0"/>
        <v>699.59999999999991</v>
      </c>
      <c r="J35">
        <f t="shared" si="1"/>
        <v>770</v>
      </c>
      <c r="K35">
        <f t="shared" si="2"/>
        <v>353</v>
      </c>
      <c r="L35">
        <v>20</v>
      </c>
      <c r="M35" s="6">
        <v>2000000</v>
      </c>
      <c r="N35">
        <f t="shared" si="3"/>
        <v>1281.3999999999999</v>
      </c>
      <c r="O35">
        <f t="shared" si="4"/>
        <v>1420</v>
      </c>
      <c r="P35">
        <f t="shared" si="5"/>
        <v>652</v>
      </c>
      <c r="Q35">
        <v>20</v>
      </c>
      <c r="R35" s="6">
        <v>2000000</v>
      </c>
      <c r="S35">
        <f t="shared" si="6"/>
        <v>1420</v>
      </c>
      <c r="T35">
        <f t="shared" si="7"/>
        <v>1580</v>
      </c>
      <c r="U35">
        <f t="shared" si="8"/>
        <v>730</v>
      </c>
      <c r="V35">
        <v>20</v>
      </c>
      <c r="W35" s="6">
        <v>2000000</v>
      </c>
      <c r="X35">
        <f t="shared" si="9"/>
        <v>2000</v>
      </c>
      <c r="Y35">
        <f t="shared" si="10"/>
        <v>2140</v>
      </c>
      <c r="Z35">
        <f t="shared" si="11"/>
        <v>990</v>
      </c>
    </row>
    <row r="36" spans="7:26" x14ac:dyDescent="0.25">
      <c r="H36" s="6"/>
    </row>
    <row r="37" spans="7:26" x14ac:dyDescent="0.25">
      <c r="G37">
        <f>'Kollektiv ulykke'!D20</f>
        <v>500000</v>
      </c>
      <c r="I37" s="6">
        <f>VLOOKUP(G37,H14:I35,2)</f>
        <v>174.89999999999998</v>
      </c>
      <c r="K37" t="s">
        <v>31</v>
      </c>
      <c r="L37">
        <f>'Kollektiv ulykke'!D20</f>
        <v>500000</v>
      </c>
      <c r="N37" s="6">
        <f>VLOOKUP(L37,M14:N35,2)</f>
        <v>320.34999999999997</v>
      </c>
      <c r="Q37">
        <f>'Kollektiv ulykke'!D20</f>
        <v>500000</v>
      </c>
      <c r="S37" s="6">
        <f>VLOOKUP(Q37,R14:S35,2)</f>
        <v>355</v>
      </c>
      <c r="V37">
        <f>'Kollektiv ulykke'!D20</f>
        <v>500000</v>
      </c>
      <c r="X37" s="6">
        <f>VLOOKUP(V37,W14:X35,2)</f>
        <v>500</v>
      </c>
    </row>
    <row r="38" spans="7:26" x14ac:dyDescent="0.25">
      <c r="G38">
        <f>'Kollektiv ulykke'!D21</f>
        <v>500000</v>
      </c>
      <c r="H38" s="6"/>
      <c r="I38">
        <f>VLOOKUP(G38,H14:J35,3)</f>
        <v>192.5</v>
      </c>
      <c r="L38">
        <f>'Kollektiv ulykke'!D21</f>
        <v>500000</v>
      </c>
      <c r="N38">
        <f>VLOOKUP(L38,M14:O35,3)</f>
        <v>355</v>
      </c>
      <c r="Q38">
        <f>'Kollektiv ulykke'!D21</f>
        <v>500000</v>
      </c>
      <c r="S38">
        <f>VLOOKUP(Q38,R14:T35,3)</f>
        <v>395</v>
      </c>
      <c r="V38">
        <f>'Kollektiv ulykke'!D21</f>
        <v>500000</v>
      </c>
      <c r="X38">
        <f>VLOOKUP(V38,W14:Y35,3)</f>
        <v>535</v>
      </c>
    </row>
    <row r="39" spans="7:26" x14ac:dyDescent="0.25">
      <c r="G39" t="s">
        <v>23</v>
      </c>
      <c r="H39" s="6"/>
      <c r="I39" s="6">
        <f>(I37+I38)</f>
        <v>367.4</v>
      </c>
      <c r="N39" s="6">
        <f>(N37+N38)</f>
        <v>675.34999999999991</v>
      </c>
      <c r="S39" s="6">
        <f>(S37+S38)</f>
        <v>750</v>
      </c>
      <c r="X39" s="6">
        <f>(X37+X38)</f>
        <v>1035</v>
      </c>
    </row>
    <row r="40" spans="7:26" x14ac:dyDescent="0.25">
      <c r="H40" s="6"/>
    </row>
    <row r="41" spans="7:26" x14ac:dyDescent="0.25">
      <c r="G41" t="s">
        <v>4</v>
      </c>
      <c r="H41" s="6"/>
      <c r="I41">
        <f>VLOOKUP(I38,J15:K35,2)</f>
        <v>88.25</v>
      </c>
      <c r="N41">
        <f>VLOOKUP(N38,O15:P35,2)</f>
        <v>163</v>
      </c>
      <c r="S41">
        <f>VLOOKUP(S38,T15:U35,2)</f>
        <v>182.5</v>
      </c>
      <c r="X41">
        <f>VLOOKUP(X38,Y15:Z35,2)</f>
        <v>247.5</v>
      </c>
    </row>
    <row r="42" spans="7:26" x14ac:dyDescent="0.25">
      <c r="H42" s="6"/>
    </row>
    <row r="43" spans="7:26" x14ac:dyDescent="0.25">
      <c r="H43" s="6"/>
    </row>
    <row r="44" spans="7:26" x14ac:dyDescent="0.25">
      <c r="H44" s="6"/>
    </row>
    <row r="45" spans="7:26" x14ac:dyDescent="0.25">
      <c r="H45" s="6"/>
    </row>
  </sheetData>
  <mergeCells count="1">
    <mergeCell ref="K2:M2"/>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A97A7-AF30-41FE-82BF-5A9F87F10BD7}">
  <sheetPr codeName="Ark5"/>
  <dimension ref="A1:AH107"/>
  <sheetViews>
    <sheetView showGridLines="0" showRuler="0" zoomScaleNormal="100" workbookViewId="0">
      <selection activeCell="AX22" sqref="AX22"/>
    </sheetView>
  </sheetViews>
  <sheetFormatPr defaultRowHeight="15" x14ac:dyDescent="0.25"/>
  <cols>
    <col min="1" max="7" width="9.140625" style="47"/>
    <col min="8" max="8" width="9.5703125" style="47" customWidth="1"/>
    <col min="9" max="9" width="15.28515625" style="47" customWidth="1"/>
    <col min="10" max="10" width="0.7109375" style="47" hidden="1" customWidth="1"/>
    <col min="11" max="19" width="9.140625" style="47" hidden="1" customWidth="1"/>
    <col min="20" max="20" width="8.5703125" style="47" hidden="1" customWidth="1"/>
    <col min="21" max="21" width="3.5703125" style="47" hidden="1" customWidth="1"/>
    <col min="22" max="22" width="3.7109375" style="47" hidden="1" customWidth="1"/>
    <col min="23" max="23" width="3" style="47" hidden="1" customWidth="1"/>
    <col min="24" max="24" width="2.28515625" style="47" hidden="1" customWidth="1"/>
    <col min="25" max="25" width="2.140625" style="47" hidden="1" customWidth="1"/>
    <col min="26" max="26" width="3.5703125" style="47" hidden="1" customWidth="1"/>
    <col min="27" max="27" width="2" style="47" hidden="1" customWidth="1"/>
    <col min="28" max="28" width="2.85546875" style="47" hidden="1" customWidth="1"/>
    <col min="29" max="29" width="2.42578125" style="47" hidden="1" customWidth="1"/>
    <col min="30" max="30" width="3.42578125" style="47" hidden="1" customWidth="1"/>
    <col min="31" max="31" width="2.42578125" style="47" hidden="1" customWidth="1"/>
    <col min="32" max="32" width="2.140625" style="47" hidden="1" customWidth="1"/>
    <col min="33" max="34" width="4.140625" style="47" hidden="1" customWidth="1"/>
    <col min="35" max="47" width="0" style="47" hidden="1" customWidth="1"/>
    <col min="48" max="16384" width="9.140625" style="47"/>
  </cols>
  <sheetData>
    <row r="1" spans="1:31" ht="54" customHeight="1" x14ac:dyDescent="0.25">
      <c r="A1" s="158" t="s">
        <v>46</v>
      </c>
      <c r="B1" s="158"/>
      <c r="C1" s="158"/>
      <c r="D1" s="158"/>
      <c r="E1" s="158"/>
      <c r="F1" s="158"/>
      <c r="G1" s="158"/>
      <c r="H1" s="158"/>
      <c r="I1" s="158"/>
      <c r="AC1" s="48"/>
      <c r="AD1" s="49"/>
      <c r="AE1" s="50"/>
    </row>
    <row r="2" spans="1:31" ht="8.25" customHeight="1" x14ac:dyDescent="0.25">
      <c r="A2" s="82"/>
      <c r="B2" s="82"/>
      <c r="C2" s="82"/>
      <c r="D2" s="82"/>
      <c r="E2" s="82"/>
      <c r="F2" s="82"/>
      <c r="G2" s="82"/>
      <c r="H2" s="82"/>
      <c r="I2" s="82"/>
      <c r="AC2" s="51"/>
      <c r="AD2" s="52"/>
      <c r="AE2" s="53"/>
    </row>
    <row r="3" spans="1:31" x14ac:dyDescent="0.25">
      <c r="A3" s="98" t="s">
        <v>7</v>
      </c>
      <c r="B3" s="99"/>
      <c r="C3" s="99"/>
      <c r="D3" s="159">
        <f ca="1">Virksomhedsoplysninger!C3</f>
        <v>43966</v>
      </c>
      <c r="E3" s="159"/>
      <c r="F3" s="159"/>
      <c r="G3" s="159"/>
      <c r="H3" s="159"/>
      <c r="I3" s="159"/>
      <c r="AC3" s="51"/>
      <c r="AD3" s="52"/>
      <c r="AE3" s="53"/>
    </row>
    <row r="4" spans="1:31" ht="15" customHeight="1" x14ac:dyDescent="0.25">
      <c r="A4" s="99" t="s">
        <v>8</v>
      </c>
      <c r="B4" s="100"/>
      <c r="C4" s="100"/>
      <c r="D4" s="160">
        <f>Virksomhedsoplysninger!C5</f>
        <v>0</v>
      </c>
      <c r="E4" s="160"/>
      <c r="F4" s="160"/>
      <c r="G4" s="160"/>
      <c r="H4" s="160"/>
      <c r="I4" s="160"/>
      <c r="AC4" s="51"/>
      <c r="AD4" s="52"/>
      <c r="AE4" s="53"/>
    </row>
    <row r="5" spans="1:31" ht="15" customHeight="1" x14ac:dyDescent="0.25">
      <c r="A5" s="101" t="s">
        <v>9</v>
      </c>
      <c r="B5" s="102"/>
      <c r="C5" s="102"/>
      <c r="D5" s="160">
        <f>Virksomhedsoplysninger!C6</f>
        <v>0</v>
      </c>
      <c r="E5" s="160"/>
      <c r="F5" s="160"/>
      <c r="G5" s="160"/>
      <c r="H5" s="160"/>
      <c r="I5" s="160"/>
      <c r="AC5" s="51"/>
      <c r="AD5" s="52"/>
      <c r="AE5" s="53"/>
    </row>
    <row r="6" spans="1:31" x14ac:dyDescent="0.25">
      <c r="A6" s="101" t="s">
        <v>10</v>
      </c>
      <c r="B6" s="102"/>
      <c r="C6" s="102"/>
      <c r="D6" s="160">
        <f>Virksomhedsoplysninger!C8</f>
        <v>0</v>
      </c>
      <c r="E6" s="160"/>
      <c r="F6" s="160"/>
      <c r="G6" s="160"/>
      <c r="H6" s="160"/>
      <c r="I6" s="160"/>
      <c r="AC6" s="51"/>
      <c r="AD6" s="52"/>
      <c r="AE6" s="53"/>
    </row>
    <row r="7" spans="1:31" x14ac:dyDescent="0.25">
      <c r="A7" s="101" t="s">
        <v>11</v>
      </c>
      <c r="B7" s="102"/>
      <c r="C7" s="102"/>
      <c r="D7" s="150">
        <f>'Kollektiv ulykke'!D7:K7</f>
        <v>0</v>
      </c>
      <c r="E7" s="150"/>
      <c r="F7" s="150"/>
      <c r="G7" s="150"/>
      <c r="H7" s="150"/>
      <c r="I7" s="150"/>
      <c r="AC7" s="51"/>
      <c r="AD7" s="52"/>
      <c r="AE7" s="53"/>
    </row>
    <row r="8" spans="1:31" x14ac:dyDescent="0.25">
      <c r="A8" s="101" t="s">
        <v>12</v>
      </c>
      <c r="B8" s="99"/>
      <c r="C8" s="99"/>
      <c r="D8" s="150">
        <f>'Kollektiv ulykke'!D8:K8</f>
        <v>0</v>
      </c>
      <c r="E8" s="150"/>
      <c r="F8" s="150"/>
      <c r="G8" s="150"/>
      <c r="H8" s="150"/>
      <c r="I8" s="150"/>
      <c r="AC8" s="51"/>
      <c r="AD8" s="52"/>
      <c r="AE8" s="53"/>
    </row>
    <row r="9" spans="1:31" x14ac:dyDescent="0.25">
      <c r="A9" s="101" t="s">
        <v>13</v>
      </c>
      <c r="B9" s="99"/>
      <c r="C9" s="99"/>
      <c r="D9" s="150">
        <f>'Kollektiv ulykke'!D9:K9</f>
        <v>0</v>
      </c>
      <c r="E9" s="150"/>
      <c r="F9" s="150"/>
      <c r="G9" s="150"/>
      <c r="H9" s="150"/>
      <c r="I9" s="150"/>
      <c r="AC9" s="51"/>
      <c r="AD9" s="52"/>
      <c r="AE9" s="53"/>
    </row>
    <row r="10" spans="1:31" hidden="1" x14ac:dyDescent="0.25">
      <c r="AC10" s="51"/>
      <c r="AD10" s="52"/>
      <c r="AE10" s="53"/>
    </row>
    <row r="11" spans="1:31" x14ac:dyDescent="0.25">
      <c r="A11" s="105" t="s">
        <v>90</v>
      </c>
      <c r="B11" s="106"/>
      <c r="C11" s="106"/>
      <c r="D11" s="106"/>
      <c r="E11" s="106"/>
      <c r="F11" s="106"/>
      <c r="G11" s="106"/>
      <c r="H11" s="106"/>
      <c r="I11" s="107">
        <f>'Kollektiv ulykke'!L13</f>
        <v>0</v>
      </c>
      <c r="J11" s="55"/>
      <c r="K11" s="55"/>
      <c r="L11" s="55"/>
      <c r="M11" s="55"/>
      <c r="N11" s="55"/>
      <c r="O11" s="55"/>
      <c r="P11" s="55"/>
      <c r="Q11" s="55"/>
      <c r="R11" s="55"/>
      <c r="S11" s="55"/>
      <c r="T11" s="55"/>
      <c r="AC11" s="51"/>
      <c r="AD11" s="52"/>
      <c r="AE11" s="53"/>
    </row>
    <row r="12" spans="1:31" x14ac:dyDescent="0.25">
      <c r="A12" s="103" t="s">
        <v>0</v>
      </c>
      <c r="B12" s="104"/>
      <c r="C12" s="151"/>
      <c r="D12" s="151"/>
      <c r="E12" s="151"/>
      <c r="F12" s="151"/>
      <c r="G12" s="151"/>
      <c r="H12" s="151"/>
      <c r="I12" s="151"/>
      <c r="J12" s="55"/>
      <c r="K12" s="55"/>
      <c r="L12" s="55"/>
      <c r="M12" s="55"/>
      <c r="N12" s="55"/>
      <c r="O12" s="55"/>
      <c r="P12" s="55"/>
      <c r="Q12" s="55"/>
      <c r="R12" s="55"/>
      <c r="S12" s="55"/>
      <c r="T12" s="55"/>
      <c r="AC12" s="51"/>
      <c r="AD12" s="52"/>
      <c r="AE12" s="53"/>
    </row>
    <row r="13" spans="1:31" x14ac:dyDescent="0.25">
      <c r="A13" s="47" t="str">
        <f>'Kollektiv ulykke'!A13:J13</f>
        <v>1. Kontor, Praktikant, Revisor, Advokat o.lign.</v>
      </c>
      <c r="I13" s="47">
        <f>'Kollektiv ulykke'!K13</f>
        <v>0</v>
      </c>
      <c r="J13" s="55"/>
      <c r="K13" s="55"/>
      <c r="L13" s="55"/>
      <c r="M13" s="55"/>
      <c r="N13" s="55"/>
      <c r="O13" s="55"/>
      <c r="P13" s="55"/>
      <c r="Q13" s="55"/>
      <c r="R13" s="55"/>
      <c r="S13" s="55"/>
      <c r="T13" s="55"/>
      <c r="AC13" s="51"/>
      <c r="AD13" s="52"/>
      <c r="AE13" s="53"/>
    </row>
    <row r="14" spans="1:31" x14ac:dyDescent="0.25">
      <c r="A14" s="47" t="str">
        <f>'Kollektiv ulykke'!A14:J14</f>
        <v>2. Øvrige</v>
      </c>
      <c r="I14" s="47">
        <f>'Kollektiv ulykke'!K14</f>
        <v>0</v>
      </c>
      <c r="J14" s="55"/>
      <c r="K14" s="55"/>
      <c r="L14" s="55"/>
      <c r="M14" s="55"/>
      <c r="N14" s="55"/>
      <c r="O14" s="55"/>
      <c r="P14" s="55"/>
      <c r="Q14" s="55"/>
      <c r="R14" s="55"/>
      <c r="S14" s="55"/>
      <c r="T14" s="55"/>
      <c r="AC14" s="51"/>
      <c r="AD14" s="52"/>
      <c r="AE14" s="53"/>
    </row>
    <row r="15" spans="1:31" hidden="1" x14ac:dyDescent="0.25">
      <c r="A15" s="47" t="str">
        <f>'Kollektiv ulykke'!A15:J15</f>
        <v>3. Mekaniker, køkken ass, Elektriker, Murer, Tømrer, VVS, maskin arb., kok o.lign.</v>
      </c>
      <c r="I15" s="47">
        <f>'Kollektiv ulykke'!K15</f>
        <v>0</v>
      </c>
      <c r="J15" s="55"/>
      <c r="K15" s="55"/>
      <c r="L15" s="55"/>
      <c r="M15" s="55"/>
      <c r="N15" s="55"/>
      <c r="O15" s="55"/>
      <c r="P15" s="55"/>
      <c r="Q15" s="55"/>
      <c r="R15" s="55"/>
      <c r="S15" s="55"/>
      <c r="T15" s="55"/>
      <c r="AC15" s="51"/>
      <c r="AD15" s="52"/>
      <c r="AE15" s="53"/>
    </row>
    <row r="16" spans="1:31" ht="15" hidden="1" customHeight="1" x14ac:dyDescent="0.25">
      <c r="A16" s="154" t="str">
        <f>'Kollektiv ulykke'!A16:J16</f>
        <v xml:space="preserve">4. Brolægger, Fisker, Vicevært, Tagdækker, fabriksarbejder, Vagt 
Brandmand, Stilladsmedarbejder, Vinduespudser, Vindmøllemontør, savværk o.lign.
</v>
      </c>
      <c r="B16" s="154"/>
      <c r="C16" s="154"/>
      <c r="D16" s="154"/>
      <c r="E16" s="154"/>
      <c r="F16" s="154"/>
      <c r="G16" s="154"/>
      <c r="H16" s="154"/>
      <c r="J16" s="55"/>
      <c r="K16" s="55"/>
      <c r="L16" s="55"/>
      <c r="M16" s="55"/>
      <c r="N16" s="55"/>
      <c r="O16" s="55"/>
      <c r="P16" s="55"/>
      <c r="Q16" s="55"/>
      <c r="R16" s="55"/>
      <c r="S16" s="55"/>
      <c r="T16" s="55"/>
      <c r="AC16" s="51"/>
      <c r="AD16" s="52"/>
      <c r="AE16" s="53"/>
    </row>
    <row r="17" spans="1:31" hidden="1" x14ac:dyDescent="0.25">
      <c r="A17" s="154"/>
      <c r="B17" s="154"/>
      <c r="C17" s="154"/>
      <c r="D17" s="154"/>
      <c r="E17" s="154"/>
      <c r="F17" s="154"/>
      <c r="G17" s="154"/>
      <c r="H17" s="154"/>
      <c r="I17" s="47">
        <f>'Kollektiv ulykke'!K17</f>
        <v>0</v>
      </c>
      <c r="J17" s="55"/>
      <c r="K17" s="55"/>
      <c r="L17" s="55"/>
      <c r="M17" s="55"/>
      <c r="N17" s="55"/>
      <c r="O17" s="55"/>
      <c r="P17" s="55"/>
      <c r="Q17" s="55"/>
      <c r="R17" s="55"/>
      <c r="S17" s="55"/>
      <c r="T17" s="55"/>
      <c r="AC17" s="51"/>
      <c r="AD17" s="52"/>
      <c r="AE17" s="53"/>
    </row>
    <row r="18" spans="1:31" ht="15" hidden="1" customHeight="1" x14ac:dyDescent="0.25">
      <c r="A18" s="75"/>
      <c r="B18" s="75"/>
      <c r="C18" s="75"/>
      <c r="D18" s="75"/>
      <c r="E18" s="75"/>
      <c r="F18" s="75"/>
      <c r="G18" s="75"/>
      <c r="H18" s="75"/>
      <c r="J18" s="55"/>
      <c r="K18" s="55"/>
      <c r="L18" s="55"/>
      <c r="M18" s="55"/>
      <c r="N18" s="55"/>
      <c r="O18" s="55"/>
      <c r="P18" s="55"/>
      <c r="Q18" s="55"/>
      <c r="R18" s="55"/>
      <c r="S18" s="55"/>
      <c r="T18" s="55"/>
      <c r="AC18" s="56"/>
      <c r="AD18" s="57"/>
      <c r="AE18" s="58"/>
    </row>
    <row r="19" spans="1:31" ht="15" hidden="1" customHeight="1" x14ac:dyDescent="0.25">
      <c r="A19" s="75"/>
      <c r="B19" s="75"/>
      <c r="C19" s="75"/>
      <c r="D19" s="75"/>
      <c r="E19" s="75"/>
      <c r="F19" s="75"/>
      <c r="G19" s="75"/>
      <c r="H19" s="75"/>
      <c r="J19" s="55"/>
      <c r="K19" s="55"/>
      <c r="L19" s="55"/>
      <c r="M19" s="55"/>
      <c r="N19" s="55"/>
      <c r="O19" s="55"/>
      <c r="P19" s="55"/>
      <c r="Q19" s="55"/>
      <c r="R19" s="55"/>
      <c r="S19" s="55"/>
      <c r="T19" s="55"/>
    </row>
    <row r="20" spans="1:31" x14ac:dyDescent="0.25">
      <c r="A20" s="108"/>
      <c r="B20" s="108"/>
      <c r="C20" s="108"/>
      <c r="D20" s="108"/>
      <c r="E20" s="108"/>
      <c r="F20" s="108"/>
      <c r="G20" s="108"/>
      <c r="H20" s="108"/>
      <c r="I20" s="109"/>
      <c r="J20" s="55"/>
      <c r="K20" s="55"/>
      <c r="L20" s="55"/>
      <c r="M20" s="55"/>
      <c r="N20" s="55"/>
      <c r="O20" s="55"/>
      <c r="P20" s="55"/>
      <c r="Q20" s="55"/>
      <c r="R20" s="55"/>
      <c r="S20" s="55"/>
      <c r="T20" s="55"/>
      <c r="W20" s="149"/>
      <c r="X20" s="149"/>
    </row>
    <row r="21" spans="1:31" x14ac:dyDescent="0.25">
      <c r="A21" s="55" t="s">
        <v>47</v>
      </c>
      <c r="B21" s="55"/>
      <c r="C21" s="55"/>
      <c r="D21" s="55"/>
      <c r="E21" s="55"/>
      <c r="F21" s="55"/>
      <c r="G21" s="153">
        <f>IF('Kollektiv ulykke'!D20="Vælg sum","Ikke valgt",'Kollektiv ulykke'!D20)</f>
        <v>500000</v>
      </c>
      <c r="H21" s="153"/>
      <c r="I21" s="153"/>
      <c r="J21" s="55"/>
      <c r="K21" s="55"/>
      <c r="L21" s="55"/>
      <c r="M21" s="55"/>
      <c r="N21" s="55"/>
      <c r="O21" s="55"/>
      <c r="P21" s="55"/>
      <c r="Q21" s="55"/>
      <c r="R21" s="55"/>
      <c r="S21" s="55"/>
      <c r="T21" s="55"/>
    </row>
    <row r="22" spans="1:31" x14ac:dyDescent="0.25">
      <c r="A22" s="55" t="s">
        <v>89</v>
      </c>
      <c r="B22" s="55"/>
      <c r="C22" s="55"/>
      <c r="D22" s="55"/>
      <c r="E22" s="55"/>
      <c r="F22" s="55"/>
      <c r="G22" s="153">
        <f>IF('Kollektiv ulykke'!D21="Vælg sum","Ikke valgt",'Kollektiv ulykke'!D21)</f>
        <v>500000</v>
      </c>
      <c r="H22" s="153"/>
      <c r="I22" s="153"/>
      <c r="J22" s="55"/>
      <c r="K22" s="55"/>
      <c r="L22" s="55"/>
      <c r="M22" s="55"/>
      <c r="N22" s="55"/>
      <c r="O22" s="55"/>
      <c r="P22" s="55"/>
      <c r="Q22" s="55"/>
      <c r="R22" s="55"/>
      <c r="S22" s="55"/>
      <c r="T22" s="55"/>
    </row>
    <row r="23" spans="1:31" hidden="1" x14ac:dyDescent="0.25">
      <c r="A23" s="55"/>
      <c r="B23" s="55"/>
      <c r="C23" s="55"/>
      <c r="D23" s="55"/>
      <c r="E23" s="55"/>
      <c r="F23" s="55"/>
      <c r="G23" s="55"/>
      <c r="H23" s="55"/>
      <c r="I23" s="59"/>
      <c r="J23" s="55"/>
      <c r="K23" s="55"/>
      <c r="L23" s="55"/>
      <c r="M23" s="55"/>
      <c r="N23" s="55"/>
      <c r="O23" s="55"/>
      <c r="P23" s="55"/>
      <c r="Q23" s="55"/>
      <c r="R23" s="55"/>
      <c r="S23" s="55"/>
      <c r="T23" s="55"/>
    </row>
    <row r="24" spans="1:31" x14ac:dyDescent="0.25">
      <c r="A24" s="55" t="s">
        <v>101</v>
      </c>
      <c r="B24" s="55"/>
      <c r="C24" s="55"/>
      <c r="D24" s="55"/>
      <c r="E24" s="55"/>
      <c r="F24" s="55"/>
      <c r="G24" s="55"/>
      <c r="H24" s="55"/>
      <c r="I24" s="81" t="s">
        <v>16</v>
      </c>
      <c r="J24" s="55"/>
      <c r="K24" s="55"/>
      <c r="L24" s="55"/>
      <c r="M24" s="55"/>
      <c r="N24" s="55"/>
      <c r="O24" s="55"/>
      <c r="P24" s="55"/>
      <c r="Q24" s="55"/>
      <c r="R24" s="55"/>
      <c r="S24" s="55"/>
      <c r="T24" s="55"/>
    </row>
    <row r="25" spans="1:31" x14ac:dyDescent="0.25">
      <c r="A25" s="54" t="s">
        <v>88</v>
      </c>
      <c r="B25" s="54"/>
      <c r="C25" s="54"/>
      <c r="D25" s="54"/>
      <c r="E25" s="54"/>
      <c r="F25" s="54"/>
      <c r="G25" s="54"/>
      <c r="H25" s="54"/>
      <c r="I25" s="60" t="str">
        <f>'Kollektiv ulykke'!D23</f>
        <v>Ja</v>
      </c>
    </row>
    <row r="26" spans="1:31" hidden="1" x14ac:dyDescent="0.25">
      <c r="A26" s="55"/>
      <c r="B26" s="55"/>
      <c r="C26" s="55"/>
      <c r="D26" s="55"/>
      <c r="E26" s="55"/>
      <c r="F26" s="55"/>
      <c r="G26" s="55"/>
      <c r="H26" s="55"/>
      <c r="I26" s="55"/>
    </row>
    <row r="27" spans="1:31" x14ac:dyDescent="0.25">
      <c r="A27" s="110" t="s">
        <v>25</v>
      </c>
      <c r="B27" s="111"/>
      <c r="C27" s="111"/>
      <c r="D27" s="111"/>
      <c r="E27" s="111"/>
      <c r="F27" s="111"/>
      <c r="G27" s="111"/>
      <c r="H27" s="111"/>
      <c r="I27" s="112" t="str">
        <f>'Kollektiv ulykke'!D33</f>
        <v>Heltid</v>
      </c>
      <c r="J27" s="55"/>
      <c r="K27" s="55"/>
      <c r="L27" s="55"/>
      <c r="M27" s="55"/>
      <c r="N27" s="55"/>
      <c r="O27" s="55"/>
      <c r="P27" s="55"/>
      <c r="Q27" s="55"/>
      <c r="R27" s="55"/>
      <c r="S27" s="55"/>
      <c r="T27" s="55"/>
    </row>
    <row r="28" spans="1:31" x14ac:dyDescent="0.25">
      <c r="A28" s="61"/>
      <c r="B28" s="61"/>
      <c r="C28" s="61"/>
      <c r="D28" s="61"/>
      <c r="E28" s="61"/>
      <c r="F28" s="61"/>
      <c r="G28" s="61"/>
      <c r="H28" s="61"/>
      <c r="I28" s="61"/>
      <c r="J28" s="55"/>
      <c r="K28" s="55"/>
      <c r="L28" s="55"/>
      <c r="M28" s="55"/>
      <c r="N28" s="55"/>
      <c r="O28" s="55"/>
      <c r="P28" s="55"/>
      <c r="Q28" s="55"/>
      <c r="R28" s="55"/>
      <c r="S28" s="55"/>
      <c r="T28" s="55"/>
      <c r="W28" s="62"/>
    </row>
    <row r="29" spans="1:31" ht="15.75" x14ac:dyDescent="0.25">
      <c r="A29" s="113" t="s">
        <v>102</v>
      </c>
      <c r="B29" s="114"/>
      <c r="C29" s="114"/>
      <c r="D29" s="114"/>
      <c r="E29" s="114"/>
      <c r="F29" s="114"/>
      <c r="G29" s="109"/>
      <c r="H29" s="115"/>
      <c r="I29" s="115">
        <f>'Kollektiv ulykke'!H35</f>
        <v>0</v>
      </c>
      <c r="L29" s="55"/>
      <c r="M29" s="55"/>
      <c r="N29" s="55"/>
      <c r="O29" s="55"/>
      <c r="P29" s="55"/>
      <c r="Q29" s="55"/>
      <c r="R29" s="55"/>
      <c r="S29" s="55"/>
      <c r="T29" s="55"/>
    </row>
    <row r="30" spans="1:31" x14ac:dyDescent="0.25">
      <c r="A30" s="63" t="s">
        <v>93</v>
      </c>
      <c r="J30" s="55"/>
      <c r="K30" s="55"/>
      <c r="L30" s="55"/>
      <c r="M30" s="55"/>
      <c r="N30" s="55"/>
      <c r="O30" s="55"/>
      <c r="P30" s="55"/>
      <c r="Q30" s="55"/>
      <c r="R30" s="55"/>
      <c r="S30" s="55"/>
      <c r="T30" s="55"/>
    </row>
    <row r="31" spans="1:31" ht="15" customHeight="1" x14ac:dyDescent="0.25">
      <c r="A31" s="83" t="s">
        <v>18</v>
      </c>
      <c r="B31" s="84"/>
      <c r="C31" s="84"/>
      <c r="D31" s="84"/>
      <c r="E31" s="84"/>
      <c r="F31" s="84"/>
      <c r="G31" s="84"/>
      <c r="H31" s="84"/>
      <c r="I31" s="84"/>
      <c r="J31" s="55"/>
      <c r="K31" s="55"/>
      <c r="L31" s="55"/>
      <c r="M31" s="55"/>
      <c r="N31" s="55"/>
      <c r="O31" s="55"/>
      <c r="P31" s="55"/>
      <c r="Q31" s="55"/>
      <c r="R31" s="55"/>
      <c r="S31" s="55"/>
      <c r="T31" s="55"/>
    </row>
    <row r="32" spans="1:31" x14ac:dyDescent="0.25">
      <c r="A32" s="85" t="s">
        <v>5</v>
      </c>
      <c r="B32" s="86"/>
      <c r="C32" s="86"/>
      <c r="D32" s="86"/>
      <c r="E32" s="86"/>
      <c r="F32" s="86"/>
      <c r="G32" s="86"/>
      <c r="H32" s="86"/>
      <c r="I32" s="87"/>
      <c r="J32" s="39"/>
      <c r="K32" s="39"/>
      <c r="L32" s="55"/>
      <c r="M32" s="55"/>
      <c r="N32" s="55"/>
      <c r="O32" s="55"/>
      <c r="P32" s="55"/>
      <c r="Q32" s="55"/>
      <c r="R32" s="55"/>
      <c r="S32" s="55"/>
      <c r="T32" s="55"/>
    </row>
    <row r="33" spans="1:20" x14ac:dyDescent="0.25">
      <c r="A33" s="131" t="s">
        <v>76</v>
      </c>
      <c r="B33" s="131"/>
      <c r="C33" s="131"/>
      <c r="D33" s="131"/>
      <c r="E33" s="131"/>
      <c r="F33" s="131"/>
      <c r="G33" s="131"/>
      <c r="H33" s="131"/>
      <c r="I33" s="131"/>
      <c r="J33" s="39"/>
      <c r="K33" s="39"/>
      <c r="L33" s="55"/>
      <c r="M33" s="55"/>
      <c r="N33" s="55"/>
      <c r="O33" s="55"/>
      <c r="P33" s="55"/>
      <c r="Q33" s="55"/>
      <c r="R33" s="55"/>
      <c r="S33" s="55"/>
      <c r="T33" s="55"/>
    </row>
    <row r="34" spans="1:20" x14ac:dyDescent="0.25">
      <c r="A34" s="131"/>
      <c r="B34" s="131"/>
      <c r="C34" s="131"/>
      <c r="D34" s="131"/>
      <c r="E34" s="131"/>
      <c r="F34" s="131"/>
      <c r="G34" s="131"/>
      <c r="H34" s="131"/>
      <c r="I34" s="131"/>
      <c r="J34" s="39"/>
      <c r="K34" s="39"/>
    </row>
    <row r="35" spans="1:20" x14ac:dyDescent="0.25">
      <c r="A35" s="131"/>
      <c r="B35" s="131"/>
      <c r="C35" s="131"/>
      <c r="D35" s="131"/>
      <c r="E35" s="131"/>
      <c r="F35" s="131"/>
      <c r="G35" s="131"/>
      <c r="H35" s="131"/>
      <c r="I35" s="131"/>
      <c r="J35" s="39"/>
      <c r="K35" s="39"/>
    </row>
    <row r="36" spans="1:20" x14ac:dyDescent="0.25">
      <c r="A36" s="131"/>
      <c r="B36" s="131"/>
      <c r="C36" s="131"/>
      <c r="D36" s="131"/>
      <c r="E36" s="131"/>
      <c r="F36" s="131"/>
      <c r="G36" s="131"/>
      <c r="H36" s="131"/>
      <c r="I36" s="131"/>
      <c r="J36" s="39"/>
      <c r="K36" s="39"/>
    </row>
    <row r="37" spans="1:20" x14ac:dyDescent="0.25">
      <c r="A37" s="131"/>
      <c r="B37" s="131"/>
      <c r="C37" s="131"/>
      <c r="D37" s="131"/>
      <c r="E37" s="131"/>
      <c r="F37" s="131"/>
      <c r="G37" s="131"/>
      <c r="H37" s="131"/>
      <c r="I37" s="131"/>
      <c r="J37"/>
      <c r="K37"/>
    </row>
    <row r="38" spans="1:20" ht="15" customHeight="1" x14ac:dyDescent="0.25">
      <c r="A38" s="46" t="s">
        <v>77</v>
      </c>
      <c r="B38"/>
      <c r="C38"/>
      <c r="D38"/>
      <c r="E38"/>
      <c r="F38"/>
      <c r="G38"/>
      <c r="H38"/>
      <c r="I38" s="73" t="str">
        <f>IF('Kollektiv ulykke'!D27="Ja","Tilvalgt","Ikke tilvalgt")</f>
        <v>Ikke tilvalgt</v>
      </c>
      <c r="J38"/>
      <c r="K38"/>
    </row>
    <row r="39" spans="1:20" ht="15" customHeight="1" x14ac:dyDescent="0.25">
      <c r="A39" s="85" t="s">
        <v>6</v>
      </c>
      <c r="B39" s="88"/>
      <c r="C39" s="88"/>
      <c r="D39" s="88"/>
      <c r="E39" s="88"/>
      <c r="F39" s="88"/>
      <c r="G39" s="88"/>
      <c r="H39" s="88"/>
      <c r="I39" s="88"/>
      <c r="J39" s="39"/>
      <c r="K39" s="39"/>
    </row>
    <row r="40" spans="1:20" ht="15" customHeight="1" x14ac:dyDescent="0.25">
      <c r="A40" s="131" t="s">
        <v>78</v>
      </c>
      <c r="B40" s="131"/>
      <c r="C40" s="131"/>
      <c r="D40" s="131"/>
      <c r="E40" s="131"/>
      <c r="F40" s="131"/>
      <c r="G40" s="131"/>
      <c r="H40" s="131"/>
      <c r="I40" s="131"/>
      <c r="J40" s="39"/>
      <c r="K40" s="39"/>
    </row>
    <row r="41" spans="1:20" x14ac:dyDescent="0.25">
      <c r="A41" s="131"/>
      <c r="B41" s="131"/>
      <c r="C41" s="131"/>
      <c r="D41" s="131"/>
      <c r="E41" s="131"/>
      <c r="F41" s="131"/>
      <c r="G41" s="131"/>
      <c r="H41" s="131"/>
      <c r="I41" s="131"/>
      <c r="J41" s="39"/>
      <c r="K41" s="39"/>
    </row>
    <row r="42" spans="1:20" ht="15" customHeight="1" x14ac:dyDescent="0.25">
      <c r="A42" s="131"/>
      <c r="B42" s="131"/>
      <c r="C42" s="131"/>
      <c r="D42" s="131"/>
      <c r="E42" s="131"/>
      <c r="F42" s="131"/>
      <c r="G42" s="131"/>
      <c r="H42" s="131"/>
      <c r="I42" s="131"/>
      <c r="J42" s="39"/>
      <c r="K42" s="39"/>
    </row>
    <row r="43" spans="1:20" x14ac:dyDescent="0.25">
      <c r="A43" s="131"/>
      <c r="B43" s="131"/>
      <c r="C43" s="131"/>
      <c r="D43" s="131"/>
      <c r="E43" s="131"/>
      <c r="F43" s="131"/>
      <c r="G43" s="131"/>
      <c r="H43" s="131"/>
      <c r="I43" s="131"/>
      <c r="J43" s="39"/>
      <c r="K43" s="39"/>
    </row>
    <row r="44" spans="1:20" ht="15" hidden="1" customHeight="1" x14ac:dyDescent="0.25">
      <c r="A44" s="39"/>
      <c r="B44" s="39"/>
      <c r="C44" s="39"/>
      <c r="D44" s="39"/>
      <c r="E44" s="39"/>
      <c r="F44" s="39"/>
      <c r="G44" s="39"/>
      <c r="H44" s="39"/>
      <c r="I44" s="39"/>
      <c r="J44"/>
      <c r="K44"/>
    </row>
    <row r="45" spans="1:20" x14ac:dyDescent="0.25">
      <c r="A45" s="46" t="s">
        <v>79</v>
      </c>
      <c r="B45"/>
      <c r="C45"/>
      <c r="D45"/>
      <c r="E45"/>
      <c r="F45"/>
      <c r="G45"/>
      <c r="H45"/>
      <c r="I45" s="73" t="str">
        <f>IF('Kollektiv ulykke'!D28="Ja","Tilvalgt","Ikke tilvalgt")</f>
        <v>Ikke tilvalgt</v>
      </c>
      <c r="J45"/>
      <c r="K45"/>
    </row>
    <row r="46" spans="1:20" ht="15" customHeight="1" x14ac:dyDescent="0.25">
      <c r="A46" s="85" t="s">
        <v>54</v>
      </c>
      <c r="B46" s="88"/>
      <c r="C46" s="88"/>
      <c r="D46" s="88"/>
      <c r="E46" s="88"/>
      <c r="F46" s="88"/>
      <c r="G46" s="88"/>
      <c r="H46" s="88"/>
      <c r="I46" s="88"/>
      <c r="J46"/>
      <c r="K46"/>
    </row>
    <row r="47" spans="1:20" ht="15" customHeight="1" x14ac:dyDescent="0.25">
      <c r="A47" s="131" t="s">
        <v>80</v>
      </c>
      <c r="B47" s="131"/>
      <c r="C47" s="131"/>
      <c r="D47" s="131"/>
      <c r="E47" s="131"/>
      <c r="F47" s="131"/>
      <c r="G47" s="131"/>
      <c r="H47" s="131"/>
      <c r="I47" s="131"/>
      <c r="J47" s="39"/>
      <c r="K47" s="39"/>
    </row>
    <row r="48" spans="1:20" ht="15" customHeight="1" x14ac:dyDescent="0.25">
      <c r="A48" s="131"/>
      <c r="B48" s="131"/>
      <c r="C48" s="131"/>
      <c r="D48" s="131"/>
      <c r="E48" s="131"/>
      <c r="F48" s="131"/>
      <c r="G48" s="131"/>
      <c r="H48" s="131"/>
      <c r="I48" s="131"/>
      <c r="J48" s="39"/>
      <c r="K48" s="39"/>
    </row>
    <row r="49" spans="1:21" x14ac:dyDescent="0.25">
      <c r="A49" s="131"/>
      <c r="B49" s="131"/>
      <c r="C49" s="131"/>
      <c r="D49" s="131"/>
      <c r="E49" s="131"/>
      <c r="F49" s="131"/>
      <c r="G49" s="131"/>
      <c r="H49" s="131"/>
      <c r="I49" s="131"/>
      <c r="J49" s="39"/>
      <c r="K49" s="39"/>
    </row>
    <row r="50" spans="1:21" x14ac:dyDescent="0.25">
      <c r="A50" s="131"/>
      <c r="B50" s="131"/>
      <c r="C50" s="131"/>
      <c r="D50" s="131"/>
      <c r="E50" s="131"/>
      <c r="F50" s="131"/>
      <c r="G50" s="131"/>
      <c r="H50" s="131"/>
      <c r="I50" s="131"/>
      <c r="J50" s="39"/>
      <c r="K50" s="39"/>
    </row>
    <row r="51" spans="1:21" x14ac:dyDescent="0.25">
      <c r="A51" s="131"/>
      <c r="B51" s="131"/>
      <c r="C51" s="131"/>
      <c r="D51" s="131"/>
      <c r="E51" s="131"/>
      <c r="F51" s="131"/>
      <c r="G51" s="131"/>
      <c r="H51" s="131"/>
      <c r="I51" s="131"/>
      <c r="J51" s="39"/>
      <c r="K51" s="39"/>
    </row>
    <row r="52" spans="1:21" x14ac:dyDescent="0.25">
      <c r="A52" s="131"/>
      <c r="B52" s="131"/>
      <c r="C52" s="131"/>
      <c r="D52" s="131"/>
      <c r="E52" s="131"/>
      <c r="F52" s="131"/>
      <c r="G52" s="131"/>
      <c r="H52" s="131"/>
      <c r="I52" s="131"/>
      <c r="J52"/>
      <c r="K52"/>
    </row>
    <row r="53" spans="1:21" s="69" customFormat="1" x14ac:dyDescent="0.25">
      <c r="A53" s="46" t="s">
        <v>77</v>
      </c>
      <c r="B53"/>
      <c r="C53"/>
      <c r="D53"/>
      <c r="E53"/>
      <c r="F53"/>
      <c r="G53"/>
      <c r="H53"/>
      <c r="I53" s="73" t="str">
        <f>IF('Kollektiv ulykke'!D29="Ja","Tilvalgt","Ikke tilvalgt")</f>
        <v>Ikke tilvalgt</v>
      </c>
      <c r="J53"/>
      <c r="K53"/>
    </row>
    <row r="54" spans="1:21" x14ac:dyDescent="0.25">
      <c r="A54" s="85" t="s">
        <v>55</v>
      </c>
      <c r="B54" s="88"/>
      <c r="C54" s="88"/>
      <c r="D54" s="88"/>
      <c r="E54" s="88"/>
      <c r="F54" s="88"/>
      <c r="G54" s="88"/>
      <c r="H54" s="88"/>
      <c r="I54" s="88"/>
      <c r="J54"/>
      <c r="K54"/>
    </row>
    <row r="55" spans="1:21" x14ac:dyDescent="0.25">
      <c r="A55" t="s">
        <v>74</v>
      </c>
      <c r="B55"/>
      <c r="C55"/>
      <c r="D55"/>
      <c r="E55"/>
      <c r="F55"/>
      <c r="G55"/>
      <c r="H55"/>
      <c r="I55"/>
      <c r="J55"/>
      <c r="K55"/>
    </row>
    <row r="56" spans="1:21" x14ac:dyDescent="0.25">
      <c r="A56" s="46" t="s">
        <v>75</v>
      </c>
      <c r="B56"/>
      <c r="C56"/>
      <c r="D56"/>
      <c r="E56"/>
      <c r="F56"/>
      <c r="G56"/>
      <c r="H56"/>
      <c r="I56" s="73" t="str">
        <f>IF('Kollektiv ulykke'!D30="Ja","Tilvalgt","Ikke tilvalgt")</f>
        <v>Ikke tilvalgt</v>
      </c>
      <c r="J56"/>
      <c r="K56"/>
    </row>
    <row r="57" spans="1:21" x14ac:dyDescent="0.25">
      <c r="J57" s="55"/>
      <c r="K57" s="55"/>
      <c r="L57" s="55"/>
      <c r="M57" s="55"/>
      <c r="N57" s="55"/>
      <c r="O57" s="55"/>
      <c r="P57" s="55"/>
      <c r="Q57" s="55"/>
      <c r="R57" s="55"/>
      <c r="S57" s="55"/>
      <c r="T57" s="55"/>
    </row>
    <row r="58" spans="1:21" x14ac:dyDescent="0.25">
      <c r="J58" s="55"/>
      <c r="K58" s="55"/>
      <c r="L58" s="55"/>
      <c r="M58" s="55"/>
      <c r="N58" s="55"/>
      <c r="O58" s="55"/>
      <c r="P58" s="55"/>
      <c r="Q58" s="55"/>
      <c r="R58" s="55"/>
      <c r="S58" s="55"/>
      <c r="T58" s="55"/>
    </row>
    <row r="59" spans="1:21" hidden="1" x14ac:dyDescent="0.25">
      <c r="A59" s="63"/>
      <c r="B59" s="64"/>
      <c r="C59" s="64"/>
      <c r="J59" s="55"/>
      <c r="K59" s="55"/>
      <c r="L59" s="55"/>
      <c r="M59" s="55"/>
      <c r="N59" s="55"/>
      <c r="O59" s="55"/>
      <c r="P59" s="55"/>
      <c r="Q59" s="55"/>
      <c r="R59" s="55"/>
      <c r="S59" s="55"/>
      <c r="T59" s="55"/>
    </row>
    <row r="60" spans="1:21" hidden="1" x14ac:dyDescent="0.25">
      <c r="A60" s="63"/>
      <c r="B60" s="64"/>
      <c r="C60" s="64"/>
      <c r="J60" s="55"/>
      <c r="K60" s="55"/>
      <c r="L60" s="55"/>
      <c r="M60" s="55"/>
      <c r="N60" s="55"/>
      <c r="O60" s="55"/>
      <c r="P60" s="55"/>
      <c r="Q60" s="55"/>
      <c r="R60" s="55"/>
      <c r="S60" s="55"/>
      <c r="T60" s="55"/>
    </row>
    <row r="61" spans="1:21" x14ac:dyDescent="0.25">
      <c r="A61" s="86" t="s">
        <v>67</v>
      </c>
      <c r="B61" s="86"/>
      <c r="C61" s="86"/>
      <c r="D61" s="86"/>
      <c r="E61" s="86"/>
      <c r="F61" s="86"/>
      <c r="G61" s="86"/>
      <c r="H61" s="86"/>
      <c r="I61" s="86"/>
    </row>
    <row r="62" spans="1:21" x14ac:dyDescent="0.25">
      <c r="A62" s="136" t="s">
        <v>94</v>
      </c>
      <c r="B62" s="136"/>
      <c r="C62" s="136"/>
      <c r="D62" s="136"/>
      <c r="E62" s="136"/>
      <c r="F62" s="136"/>
      <c r="G62" s="136"/>
      <c r="I62" s="66"/>
      <c r="J62" s="67"/>
      <c r="K62" s="67"/>
      <c r="U62" s="76" t="b">
        <v>0</v>
      </c>
    </row>
    <row r="63" spans="1:21" x14ac:dyDescent="0.25">
      <c r="A63" s="136"/>
      <c r="B63" s="136"/>
      <c r="C63" s="136"/>
      <c r="D63" s="136"/>
      <c r="E63" s="136"/>
      <c r="F63" s="136"/>
      <c r="G63" s="136"/>
      <c r="I63" s="66" t="str">
        <f>IF(U63=TRUE,"Ja","Nej")</f>
        <v>Nej</v>
      </c>
      <c r="U63" s="76" t="b">
        <v>0</v>
      </c>
    </row>
    <row r="64" spans="1:21" x14ac:dyDescent="0.25">
      <c r="A64" s="65" t="s">
        <v>59</v>
      </c>
      <c r="I64" s="47" t="str">
        <f>IF('Kollektiv ulykke'!I40&gt;0,'Kollektiv ulykke'!I40," ")</f>
        <v xml:space="preserve"> </v>
      </c>
      <c r="U64" s="76"/>
    </row>
    <row r="65" spans="1:21" x14ac:dyDescent="0.25">
      <c r="A65" s="65" t="s">
        <v>60</v>
      </c>
      <c r="I65" s="68" t="str">
        <f>IF('Kollektiv ulykke'!I41&gt;0,'Kollektiv ulykke'!I41," ")</f>
        <v xml:space="preserve"> </v>
      </c>
      <c r="U65" s="76"/>
    </row>
    <row r="66" spans="1:21" ht="15" hidden="1" customHeight="1" x14ac:dyDescent="0.25">
      <c r="A66" s="65"/>
      <c r="U66" s="76"/>
    </row>
    <row r="67" spans="1:21" x14ac:dyDescent="0.25">
      <c r="A67" s="65" t="s">
        <v>66</v>
      </c>
      <c r="U67" s="76"/>
    </row>
    <row r="68" spans="1:21" x14ac:dyDescent="0.25">
      <c r="A68" s="65" t="s">
        <v>62</v>
      </c>
      <c r="I68" s="66" t="str">
        <f>IF(U68=TRUE,"Ja","Nej")</f>
        <v>Nej</v>
      </c>
      <c r="U68" s="76" t="b">
        <v>0</v>
      </c>
    </row>
    <row r="69" spans="1:21" x14ac:dyDescent="0.25">
      <c r="A69" s="65"/>
      <c r="U69" s="76"/>
    </row>
    <row r="70" spans="1:21" x14ac:dyDescent="0.25">
      <c r="A70" s="65" t="s">
        <v>63</v>
      </c>
      <c r="U70" s="76"/>
    </row>
    <row r="71" spans="1:21" x14ac:dyDescent="0.25">
      <c r="A71" s="65" t="s">
        <v>65</v>
      </c>
      <c r="I71" s="66" t="str">
        <f>IF(U71=TRUE,"Ja","Nej")</f>
        <v>Nej</v>
      </c>
      <c r="U71" s="76" t="b">
        <v>0</v>
      </c>
    </row>
    <row r="72" spans="1:21" x14ac:dyDescent="0.25">
      <c r="A72" s="65"/>
      <c r="U72" s="76"/>
    </row>
    <row r="73" spans="1:21" x14ac:dyDescent="0.25">
      <c r="A73" s="65" t="s">
        <v>64</v>
      </c>
      <c r="B73" s="74"/>
      <c r="C73" s="74"/>
      <c r="D73" s="74"/>
      <c r="E73" s="74"/>
      <c r="F73" s="74"/>
      <c r="G73" s="74"/>
      <c r="H73" s="74"/>
      <c r="I73" s="66"/>
      <c r="U73" s="76" t="b">
        <v>0</v>
      </c>
    </row>
    <row r="74" spans="1:21" x14ac:dyDescent="0.25">
      <c r="A74" s="74"/>
      <c r="B74" s="74"/>
      <c r="C74" s="74"/>
      <c r="D74" s="74"/>
      <c r="E74" s="74"/>
      <c r="F74" s="74"/>
      <c r="G74" s="74"/>
      <c r="H74" s="74"/>
      <c r="I74" s="66" t="str">
        <f>IF(U73=TRUE,"Ja","Nej")</f>
        <v>Nej</v>
      </c>
      <c r="U74" s="76"/>
    </row>
    <row r="75" spans="1:21" x14ac:dyDescent="0.25">
      <c r="A75" s="136" t="s">
        <v>95</v>
      </c>
      <c r="B75" s="136"/>
      <c r="C75" s="136"/>
      <c r="D75" s="136"/>
      <c r="E75" s="136"/>
      <c r="F75" s="136"/>
      <c r="G75" s="136"/>
      <c r="H75" s="136"/>
      <c r="I75" s="136"/>
      <c r="U75" s="76"/>
    </row>
    <row r="76" spans="1:21" x14ac:dyDescent="0.25">
      <c r="A76" s="136"/>
      <c r="B76" s="136"/>
      <c r="C76" s="136"/>
      <c r="D76" s="136"/>
      <c r="E76" s="136"/>
      <c r="F76" s="136"/>
      <c r="G76" s="136"/>
      <c r="H76" s="136"/>
      <c r="I76" s="136"/>
      <c r="U76" s="76"/>
    </row>
    <row r="77" spans="1:21" x14ac:dyDescent="0.25">
      <c r="A77" s="86" t="s">
        <v>57</v>
      </c>
      <c r="B77" s="86"/>
      <c r="C77" s="86"/>
      <c r="D77" s="86"/>
      <c r="E77" s="86"/>
      <c r="F77" s="86"/>
      <c r="G77" s="86"/>
      <c r="H77" s="86"/>
      <c r="I77" s="86"/>
    </row>
    <row r="78" spans="1:21" ht="15" customHeight="1" x14ac:dyDescent="0.25">
      <c r="A78" s="154" t="str">
        <f>IF(I27="Heltid",'Kollektiv ulykke'!A51,IF(TIlbud!I27="Kun arbejdstid",'Kollektiv ulykke'!A60,))</f>
        <v>Heltidsulykkesforsikring
Forsikringen dækker hele døgnet samt alle ugens 7 dage. Præmien virksomheden skal betale, afhænger af antallet af ansatte, deres beskæftigelse, dækningssummer og tilvalg.
Som ansat er alle sikret af den lovpligtige arbejdsskadeforsikring, men ønsker virksomheden, at sikre deres ansatte med en supplerende ulykkesforsikring, bør virksomheden tegne en ulykkesforsikring som dækker i arbejdstiden. De kan ligeledes med fordel tegne en heltidsforsikring, hvis virksomheden har mange ansatte med skiftende arbejdspladser, konsulenter eller personale med skiftende arbejdstider og rejsedage og hvor det ofte kan være svært at skelne mellem arbejdstid og fritid.</v>
      </c>
      <c r="B78" s="154"/>
      <c r="C78" s="154"/>
      <c r="D78" s="154"/>
      <c r="E78" s="154"/>
      <c r="F78" s="154"/>
      <c r="G78" s="154"/>
      <c r="H78" s="154"/>
      <c r="I78" s="154"/>
      <c r="J78" s="75"/>
      <c r="K78" s="75"/>
      <c r="L78" s="75"/>
      <c r="M78" s="75"/>
      <c r="N78" s="75"/>
      <c r="O78" s="75"/>
      <c r="P78" s="75"/>
      <c r="Q78" s="75"/>
      <c r="R78" s="75"/>
      <c r="S78" s="75"/>
      <c r="T78" s="75"/>
      <c r="U78" s="69"/>
    </row>
    <row r="79" spans="1:21" x14ac:dyDescent="0.25">
      <c r="A79" s="154"/>
      <c r="B79" s="154"/>
      <c r="C79" s="154"/>
      <c r="D79" s="154"/>
      <c r="E79" s="154"/>
      <c r="F79" s="154"/>
      <c r="G79" s="154"/>
      <c r="H79" s="154"/>
      <c r="I79" s="154"/>
      <c r="J79" s="75"/>
      <c r="K79" s="75"/>
      <c r="L79" s="75"/>
      <c r="M79" s="75"/>
      <c r="N79" s="75"/>
      <c r="O79" s="75"/>
      <c r="P79" s="75"/>
      <c r="Q79" s="75"/>
      <c r="R79" s="75"/>
      <c r="S79" s="75"/>
      <c r="T79" s="75"/>
    </row>
    <row r="80" spans="1:21" x14ac:dyDescent="0.25">
      <c r="A80" s="154"/>
      <c r="B80" s="154"/>
      <c r="C80" s="154"/>
      <c r="D80" s="154"/>
      <c r="E80" s="154"/>
      <c r="F80" s="154"/>
      <c r="G80" s="154"/>
      <c r="H80" s="154"/>
      <c r="I80" s="154"/>
      <c r="J80" s="75"/>
      <c r="K80" s="75"/>
      <c r="L80" s="75"/>
      <c r="M80" s="75"/>
      <c r="N80" s="75"/>
      <c r="O80" s="75"/>
      <c r="P80" s="75"/>
      <c r="Q80" s="75"/>
      <c r="R80" s="75"/>
      <c r="S80" s="75"/>
      <c r="T80" s="75"/>
    </row>
    <row r="81" spans="1:20" x14ac:dyDescent="0.25">
      <c r="A81" s="154"/>
      <c r="B81" s="154"/>
      <c r="C81" s="154"/>
      <c r="D81" s="154"/>
      <c r="E81" s="154"/>
      <c r="F81" s="154"/>
      <c r="G81" s="154"/>
      <c r="H81" s="154"/>
      <c r="I81" s="154"/>
      <c r="J81" s="75"/>
      <c r="K81" s="75"/>
      <c r="L81" s="75"/>
      <c r="M81" s="75"/>
      <c r="N81" s="75"/>
      <c r="O81" s="75"/>
      <c r="P81" s="75"/>
      <c r="Q81" s="75"/>
      <c r="R81" s="75"/>
      <c r="S81" s="75"/>
      <c r="T81" s="75"/>
    </row>
    <row r="82" spans="1:20" ht="15" customHeight="1" x14ac:dyDescent="0.25">
      <c r="A82" s="154"/>
      <c r="B82" s="154"/>
      <c r="C82" s="154"/>
      <c r="D82" s="154"/>
      <c r="E82" s="154"/>
      <c r="F82" s="154"/>
      <c r="G82" s="154"/>
      <c r="H82" s="154"/>
      <c r="I82" s="154"/>
      <c r="J82" s="75"/>
      <c r="K82" s="75"/>
      <c r="L82" s="75"/>
      <c r="M82" s="75"/>
      <c r="N82" s="75"/>
      <c r="O82" s="75"/>
      <c r="P82" s="75"/>
      <c r="Q82" s="75"/>
      <c r="R82" s="75"/>
      <c r="S82" s="75"/>
      <c r="T82" s="75"/>
    </row>
    <row r="83" spans="1:20" ht="15" customHeight="1" x14ac:dyDescent="0.25">
      <c r="A83" s="154"/>
      <c r="B83" s="154"/>
      <c r="C83" s="154"/>
      <c r="D83" s="154"/>
      <c r="E83" s="154"/>
      <c r="F83" s="154"/>
      <c r="G83" s="154"/>
      <c r="H83" s="154"/>
      <c r="I83" s="154"/>
      <c r="J83" s="75"/>
      <c r="K83" s="75"/>
      <c r="L83" s="75"/>
      <c r="M83" s="75"/>
      <c r="N83" s="75"/>
      <c r="O83" s="75"/>
      <c r="P83" s="75"/>
      <c r="Q83" s="75"/>
      <c r="R83" s="75"/>
      <c r="S83" s="75"/>
      <c r="T83" s="75"/>
    </row>
    <row r="84" spans="1:20" ht="15" customHeight="1" x14ac:dyDescent="0.25">
      <c r="A84" s="154"/>
      <c r="B84" s="154"/>
      <c r="C84" s="154"/>
      <c r="D84" s="154"/>
      <c r="E84" s="154"/>
      <c r="F84" s="154"/>
      <c r="G84" s="154"/>
      <c r="H84" s="154"/>
      <c r="I84" s="154"/>
      <c r="J84" s="75"/>
      <c r="K84" s="75"/>
      <c r="L84" s="75"/>
      <c r="M84" s="75"/>
      <c r="N84" s="75"/>
      <c r="O84" s="75"/>
      <c r="P84" s="75"/>
      <c r="Q84" s="75"/>
      <c r="R84" s="75"/>
      <c r="S84" s="75"/>
      <c r="T84" s="75"/>
    </row>
    <row r="85" spans="1:20" x14ac:dyDescent="0.25">
      <c r="A85" s="154"/>
      <c r="B85" s="154"/>
      <c r="C85" s="154"/>
      <c r="D85" s="154"/>
      <c r="E85" s="154"/>
      <c r="F85" s="154"/>
      <c r="G85" s="154"/>
      <c r="H85" s="154"/>
      <c r="I85" s="154"/>
      <c r="J85" s="75"/>
      <c r="K85" s="75"/>
      <c r="L85" s="75"/>
      <c r="M85" s="75"/>
      <c r="N85" s="75"/>
      <c r="O85" s="75"/>
      <c r="P85" s="75"/>
      <c r="Q85" s="75"/>
      <c r="R85" s="75"/>
      <c r="S85" s="75"/>
      <c r="T85" s="75"/>
    </row>
    <row r="86" spans="1:20" x14ac:dyDescent="0.25">
      <c r="A86" s="154"/>
      <c r="B86" s="154"/>
      <c r="C86" s="154"/>
      <c r="D86" s="154"/>
      <c r="E86" s="154"/>
      <c r="F86" s="154"/>
      <c r="G86" s="154"/>
      <c r="H86" s="154"/>
      <c r="I86" s="154"/>
      <c r="J86" s="75"/>
      <c r="K86" s="75"/>
      <c r="L86" s="75"/>
      <c r="M86" s="75"/>
      <c r="N86" s="75"/>
      <c r="O86" s="75"/>
      <c r="P86" s="75"/>
      <c r="Q86" s="75"/>
      <c r="R86" s="75"/>
      <c r="S86" s="75"/>
      <c r="T86" s="75"/>
    </row>
    <row r="87" spans="1:20" hidden="1" x14ac:dyDescent="0.25">
      <c r="A87" s="75"/>
      <c r="B87" s="75"/>
      <c r="C87" s="75"/>
      <c r="D87" s="75"/>
      <c r="E87" s="75"/>
      <c r="F87" s="75"/>
      <c r="G87" s="75"/>
      <c r="H87" s="75"/>
      <c r="I87" s="75"/>
      <c r="J87" s="75"/>
      <c r="K87" s="75"/>
      <c r="L87" s="75"/>
      <c r="M87" s="75"/>
      <c r="N87" s="75"/>
      <c r="O87" s="75"/>
      <c r="P87" s="75"/>
      <c r="Q87" s="75"/>
      <c r="R87" s="75"/>
      <c r="S87" s="75"/>
      <c r="T87" s="75"/>
    </row>
    <row r="88" spans="1:20" hidden="1" x14ac:dyDescent="0.25">
      <c r="A88" s="67" t="s">
        <v>35</v>
      </c>
      <c r="B88" s="67"/>
      <c r="C88" s="67"/>
      <c r="D88" s="67"/>
      <c r="E88" s="67"/>
      <c r="F88" s="67"/>
      <c r="G88" s="67"/>
      <c r="H88" s="67"/>
      <c r="I88" s="67"/>
    </row>
    <row r="89" spans="1:20" hidden="1" x14ac:dyDescent="0.25">
      <c r="A89" s="55" t="s">
        <v>36</v>
      </c>
      <c r="B89" s="55"/>
      <c r="C89" s="55"/>
      <c r="D89" s="55"/>
      <c r="E89" s="55"/>
      <c r="F89" s="55"/>
      <c r="G89" s="55"/>
      <c r="H89" s="55"/>
      <c r="I89" s="55"/>
    </row>
    <row r="90" spans="1:20" hidden="1" x14ac:dyDescent="0.25">
      <c r="A90" s="55" t="s">
        <v>37</v>
      </c>
      <c r="B90" s="55"/>
      <c r="C90" s="156"/>
      <c r="D90" s="156"/>
      <c r="E90" s="156"/>
      <c r="F90" s="156"/>
      <c r="G90" s="156"/>
      <c r="H90" s="55"/>
      <c r="I90" s="55"/>
    </row>
    <row r="91" spans="1:20" hidden="1" x14ac:dyDescent="0.25">
      <c r="A91" s="47" t="s">
        <v>48</v>
      </c>
      <c r="C91" s="157"/>
      <c r="D91" s="157"/>
      <c r="E91" s="157"/>
      <c r="F91" s="157"/>
      <c r="G91" s="157"/>
    </row>
    <row r="92" spans="1:20" hidden="1" x14ac:dyDescent="0.25">
      <c r="A92" s="47" t="s">
        <v>38</v>
      </c>
      <c r="C92" s="157"/>
      <c r="D92" s="157"/>
      <c r="E92" s="157"/>
      <c r="F92" s="157"/>
      <c r="G92" s="157"/>
    </row>
    <row r="93" spans="1:20" x14ac:dyDescent="0.25">
      <c r="A93" s="86" t="s">
        <v>39</v>
      </c>
      <c r="B93" s="86"/>
      <c r="C93" s="86"/>
      <c r="D93" s="86"/>
      <c r="E93" s="86"/>
      <c r="F93" s="86"/>
      <c r="G93" s="86"/>
      <c r="H93" s="86"/>
      <c r="I93" s="86"/>
    </row>
    <row r="94" spans="1:20" x14ac:dyDescent="0.25">
      <c r="A94" t="s">
        <v>100</v>
      </c>
    </row>
    <row r="95" spans="1:20" x14ac:dyDescent="0.25">
      <c r="A95" s="155" t="str">
        <f>Virksomhedsoplysninger!A15</f>
        <v xml:space="preserve"> </v>
      </c>
      <c r="B95" s="155"/>
      <c r="C95" s="155"/>
      <c r="D95" s="155"/>
      <c r="E95" s="155"/>
      <c r="F95" s="155"/>
      <c r="G95" s="155"/>
      <c r="H95" s="155"/>
      <c r="I95" s="155"/>
    </row>
    <row r="96" spans="1:20" hidden="1" x14ac:dyDescent="0.25">
      <c r="A96" s="155"/>
      <c r="B96" s="155"/>
      <c r="C96" s="155"/>
      <c r="D96" s="155"/>
      <c r="E96" s="155"/>
      <c r="F96" s="155"/>
      <c r="G96" s="155"/>
      <c r="H96" s="155"/>
      <c r="I96" s="155"/>
    </row>
    <row r="97" spans="1:20" hidden="1" x14ac:dyDescent="0.25">
      <c r="A97" s="155"/>
      <c r="B97" s="155"/>
      <c r="C97" s="155"/>
      <c r="D97" s="155"/>
      <c r="E97" s="155"/>
      <c r="F97" s="155"/>
      <c r="G97" s="155"/>
      <c r="H97" s="155"/>
      <c r="I97" s="155"/>
    </row>
    <row r="98" spans="1:20" x14ac:dyDescent="0.25">
      <c r="A98" s="86" t="s">
        <v>40</v>
      </c>
      <c r="B98" s="86"/>
      <c r="C98" s="86"/>
      <c r="D98" s="86"/>
      <c r="E98" s="86"/>
      <c r="F98" s="86"/>
      <c r="G98" s="86"/>
      <c r="H98" s="86"/>
      <c r="I98" s="86"/>
      <c r="J98" s="67"/>
      <c r="K98" s="67"/>
    </row>
    <row r="99" spans="1:20" x14ac:dyDescent="0.25">
      <c r="A99" s="152" t="s">
        <v>41</v>
      </c>
      <c r="B99" s="152"/>
      <c r="C99" s="152"/>
      <c r="D99" s="152"/>
      <c r="E99" s="152"/>
      <c r="F99" s="152"/>
      <c r="G99" s="152"/>
      <c r="H99" s="152"/>
      <c r="I99" s="152"/>
    </row>
    <row r="100" spans="1:20" x14ac:dyDescent="0.25">
      <c r="A100" s="152"/>
      <c r="B100" s="152"/>
      <c r="C100" s="152"/>
      <c r="D100" s="152"/>
      <c r="E100" s="152"/>
      <c r="F100" s="152"/>
      <c r="G100" s="152"/>
      <c r="H100" s="152"/>
      <c r="I100" s="152"/>
    </row>
    <row r="101" spans="1:20" x14ac:dyDescent="0.25">
      <c r="A101" s="152"/>
      <c r="B101" s="152"/>
      <c r="C101" s="152"/>
      <c r="D101" s="152"/>
      <c r="E101" s="152"/>
      <c r="F101" s="152"/>
      <c r="G101" s="152"/>
      <c r="H101" s="152"/>
      <c r="I101" s="152"/>
      <c r="J101" s="70"/>
      <c r="K101" s="70"/>
      <c r="L101" s="70"/>
      <c r="M101" s="70"/>
      <c r="N101" s="70"/>
      <c r="O101" s="70"/>
      <c r="P101" s="70"/>
      <c r="Q101" s="70"/>
      <c r="R101" s="70"/>
      <c r="S101" s="70"/>
      <c r="T101" s="55"/>
    </row>
    <row r="102" spans="1:20" x14ac:dyDescent="0.25">
      <c r="A102" s="89"/>
      <c r="B102" s="89"/>
      <c r="C102" s="89"/>
      <c r="D102" s="89"/>
      <c r="E102" s="89"/>
      <c r="F102" s="89"/>
      <c r="G102" s="89"/>
      <c r="H102" s="89"/>
      <c r="I102" s="89"/>
    </row>
    <row r="103" spans="1:20" ht="15" customHeight="1" x14ac:dyDescent="0.25">
      <c r="A103" t="s">
        <v>92</v>
      </c>
      <c r="G103" s="55"/>
      <c r="H103" s="55"/>
      <c r="I103" s="55"/>
    </row>
    <row r="104" spans="1:20" x14ac:dyDescent="0.25">
      <c r="A104" s="47" t="s">
        <v>42</v>
      </c>
      <c r="B104" s="71"/>
      <c r="C104" s="71"/>
      <c r="F104" s="55"/>
    </row>
    <row r="106" spans="1:20" ht="15" customHeight="1" x14ac:dyDescent="0.25">
      <c r="A106" s="72"/>
      <c r="B106" s="72"/>
      <c r="C106" s="72"/>
      <c r="D106" s="72"/>
      <c r="E106" s="72"/>
    </row>
    <row r="107" spans="1:20" x14ac:dyDescent="0.25">
      <c r="A107" s="47" t="s">
        <v>43</v>
      </c>
    </row>
  </sheetData>
  <sheetProtection selectLockedCells="1"/>
  <mergeCells count="24">
    <mergeCell ref="A1:I1"/>
    <mergeCell ref="A62:G63"/>
    <mergeCell ref="A75:I76"/>
    <mergeCell ref="A47:I52"/>
    <mergeCell ref="D3:I3"/>
    <mergeCell ref="D4:I4"/>
    <mergeCell ref="D5:I5"/>
    <mergeCell ref="D6:I6"/>
    <mergeCell ref="W20:X20"/>
    <mergeCell ref="D7:I7"/>
    <mergeCell ref="C12:I12"/>
    <mergeCell ref="A99:I101"/>
    <mergeCell ref="D8:I8"/>
    <mergeCell ref="D9:I9"/>
    <mergeCell ref="G21:I21"/>
    <mergeCell ref="G22:I22"/>
    <mergeCell ref="A78:I86"/>
    <mergeCell ref="A95:I97"/>
    <mergeCell ref="C90:G90"/>
    <mergeCell ref="C91:G91"/>
    <mergeCell ref="C92:G92"/>
    <mergeCell ref="A16:H17"/>
    <mergeCell ref="A33:I37"/>
    <mergeCell ref="A40:I43"/>
  </mergeCells>
  <pageMargins left="0.25" right="0.25" top="0.75" bottom="0.75" header="0.3" footer="0.3"/>
  <pageSetup paperSize="9" orientation="portrait" horizontalDpi="300" verticalDpi="300" r:id="rId2"/>
  <headerFooter>
    <oddHeader>&amp;R&amp;P af &amp;N</oddHeader>
  </headerFooter>
  <ignoredErrors>
    <ignoredError sqref="H62 I63 I68 I71" unlockedFormula="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FIntraDokument" ma:contentTypeID="0x01010084228864CFAF8F4496F010C927D7CC1A00CD6A84B4ABCF6A4B9097E539D5D3CB1A" ma:contentTypeVersion="6" ma:contentTypeDescription="Opret et nyt dokument." ma:contentTypeScope="" ma:versionID="310ed084a5ecc258f81394761fa14f01">
  <xsd:schema xmlns:xsd="http://www.w3.org/2001/XMLSchema" xmlns:xs="http://www.w3.org/2001/XMLSchema" xmlns:p="http://schemas.microsoft.com/office/2006/metadata/properties" xmlns:ns2="f78bac25-6ac9-4cb7-be78-11532ce06230" xmlns:ns3="46305aaa-e330-4c00-9077-609c993b8208" targetNamespace="http://schemas.microsoft.com/office/2006/metadata/properties" ma:root="true" ma:fieldsID="0ac815fcb30e99ecabefea3af4f2424e" ns2:_="" ns3:_="">
    <xsd:import namespace="f78bac25-6ac9-4cb7-be78-11532ce06230"/>
    <xsd:import namespace="46305aaa-e330-4c00-9077-609c993b8208"/>
    <xsd:element name="properties">
      <xsd:complexType>
        <xsd:sequence>
          <xsd:element name="documentManagement">
            <xsd:complexType>
              <xsd:all>
                <xsd:element ref="ns2:MaterialeType" minOccurs="0"/>
                <xsd:element ref="ns3:MediaServiceAuto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bac25-6ac9-4cb7-be78-11532ce06230" elementFormDefault="qualified">
    <xsd:import namespace="http://schemas.microsoft.com/office/2006/documentManagement/types"/>
    <xsd:import namespace="http://schemas.microsoft.com/office/infopath/2007/PartnerControls"/>
    <xsd:element name="MaterialeType" ma:index="8" nillable="true" ma:displayName="MaterialeType" ma:default="DFdokument" ma:description="Giver mulighed for at specificere en til flere materialetyper" ma:internalName="MaterialeType" ma:readOnly="false">
      <xsd:complexType>
        <xsd:complexContent>
          <xsd:extension base="dms:MultiChoice">
            <xsd:sequence>
              <xsd:element name="Value" maxOccurs="unbounded" minOccurs="0" nillable="true">
                <xsd:simpleType>
                  <xsd:restriction base="dms:Choice">
                    <xsd:enumeration value="DFdokument"/>
                    <xsd:enumeration value="Præsentationsmateriale"/>
                    <xsd:enumeration value="Organisationsdiagram"/>
                    <xsd:enumeration value="Brochure"/>
                    <xsd:enumeration value="Salgsmaterialer"/>
                    <xsd:enumeration value="PowerPoint"/>
                    <xsd:enumeration value="Lovgivning"/>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05aaa-e330-4c00-9077-609c993b8208" elementFormDefault="qualified">
    <xsd:import namespace="http://schemas.microsoft.com/office/2006/documentManagement/types"/>
    <xsd:import namespace="http://schemas.microsoft.com/office/infopath/2007/PartnerControls"/>
    <xsd:element name="MediaServiceAutoTags" ma:index="9" nillable="true" ma:displayName="Tags" ma:internalName="MediaServiceAutoTags"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terialeType xmlns="f78bac25-6ac9-4cb7-be78-11532ce06230">
      <Value>DFdokument</Value>
    </MaterialeType>
  </documentManagement>
</p:properties>
</file>

<file path=customXml/itemProps1.xml><?xml version="1.0" encoding="utf-8"?>
<ds:datastoreItem xmlns:ds="http://schemas.openxmlformats.org/officeDocument/2006/customXml" ds:itemID="{E1C8E0B2-C494-4D3B-A92A-1A50DFF08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bac25-6ac9-4cb7-be78-11532ce06230"/>
    <ds:schemaRef ds:uri="46305aaa-e330-4c00-9077-609c993b8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EDB0D1-7C49-4257-8B02-D43843DD5280}">
  <ds:schemaRefs>
    <ds:schemaRef ds:uri="http://schemas.microsoft.com/sharepoint/v3/contenttype/forms"/>
  </ds:schemaRefs>
</ds:datastoreItem>
</file>

<file path=customXml/itemProps3.xml><?xml version="1.0" encoding="utf-8"?>
<ds:datastoreItem xmlns:ds="http://schemas.openxmlformats.org/officeDocument/2006/customXml" ds:itemID="{50FA130C-2E51-4079-B5E2-C7B03CDC01BC}">
  <ds:schemaRefs>
    <ds:schemaRef ds:uri="http://schemas.microsoft.com/office/2006/documentManagement/types"/>
    <ds:schemaRef ds:uri="http://schemas.microsoft.com/office/2006/metadata/properties"/>
    <ds:schemaRef ds:uri="http://purl.org/dc/elements/1.1/"/>
    <ds:schemaRef ds:uri="46305aaa-e330-4c00-9077-609c993b8208"/>
    <ds:schemaRef ds:uri="http://purl.org/dc/terms/"/>
    <ds:schemaRef ds:uri="f78bac25-6ac9-4cb7-be78-11532ce06230"/>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2</vt:i4>
      </vt:variant>
    </vt:vector>
  </HeadingPairs>
  <TitlesOfParts>
    <vt:vector size="7" baseType="lpstr">
      <vt:lpstr>Virksomhedsoplysninger</vt:lpstr>
      <vt:lpstr>Kollektiv ulykke</vt:lpstr>
      <vt:lpstr>Ark1</vt:lpstr>
      <vt:lpstr>Risikogrupper</vt:lpstr>
      <vt:lpstr>TIlbud</vt:lpstr>
      <vt:lpstr>'Kollektiv ulykke'!Udskriftsområde</vt:lpstr>
      <vt:lpstr>TIlbud!Udskriftsområde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Theis Ferdinandsen</dc:creator>
  <cp:lastModifiedBy>Assistent</cp:lastModifiedBy>
  <cp:lastPrinted>2019-06-13T09:23:36Z</cp:lastPrinted>
  <dcterms:created xsi:type="dcterms:W3CDTF">2017-08-28T18:35:32Z</dcterms:created>
  <dcterms:modified xsi:type="dcterms:W3CDTF">2020-05-15T12:13:06Z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0x01010084228864CFAF8F4496F010C927D7CC1A00CD6A84B4ABCF6A4B9097E539D5D3CB1A</vt:lpwstr>
  </property>
  <property fmtid="{D5CDD505-2E9C-101B-9397-08002B2CF9AE}" pid="3" name="AuthorIds_UIVersion_2048">
    <vt:lpwstr>31</vt:lpwstr>
  </property>
  <property fmtid="{D5CDD505-2E9C-101B-9397-08002B2CF9AE}" pid="4" name="AuthorIds_UIVersion_1024">
    <vt:lpwstr>31</vt:lpwstr>
  </property>
</Properties>
</file>